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defaultThemeVersion="166925"/>
  <mc:AlternateContent xmlns:mc="http://schemas.openxmlformats.org/markup-compatibility/2006">
    <mc:Choice Requires="x15">
      <x15ac:absPath xmlns:x15ac="http://schemas.microsoft.com/office/spreadsheetml/2010/11/ac" url="C:\Users\Admin\Documents\02 งาน Oper Sale\05 Sale commission\03 ตั้งเบิก Sales Commission\รอบ 10-2567\HP\"/>
    </mc:Choice>
  </mc:AlternateContent>
  <xr:revisionPtr revIDLastSave="0" documentId="13_ncr:1_{CB8AEC96-B996-4428-BDF7-443F4D777FDC}" xr6:coauthVersionLast="43" xr6:coauthVersionMax="43" xr10:uidLastSave="{00000000-0000-0000-0000-000000000000}"/>
  <bookViews>
    <workbookView xWindow="-108" yWindow="-108" windowWidth="23256" windowHeight="12456" activeTab="4" xr2:uid="{195A0F0A-E35C-4AD4-8EE8-0CFEA0DC919D}"/>
  </bookViews>
  <sheets>
    <sheet name="Ref" sheetId="6" r:id="rId1"/>
    <sheet name="คอมฯ  CN" sheetId="1" r:id="rId2"/>
    <sheet name="สรุปยอดเบิก CN" sheetId="5" r:id="rId3"/>
    <sheet name="คอมฯ CBN" sheetId="2" r:id="rId4"/>
    <sheet name="สรุปยอดเบิก CBN" sheetId="3" r:id="rId5"/>
  </sheets>
  <definedNames>
    <definedName name="_xlnm._FilterDatabase" localSheetId="1" hidden="1">'คอมฯ  CN'!#REF!</definedName>
    <definedName name="_xlnm._FilterDatabase" localSheetId="3" hidden="1">'คอมฯ CBN'!#REF!</definedName>
    <definedName name="_xlnm.Print_Area" localSheetId="1">'คอมฯ  CN'!$A$1:$U$36</definedName>
    <definedName name="_xlnm.Print_Area" localSheetId="3">'คอมฯ CBN'!$A$1:$U$30</definedName>
    <definedName name="_xlnm.Print_Area" localSheetId="4">'สรุปยอดเบิก CBN'!$A$1:$M$61</definedName>
    <definedName name="_xlnm.Print_Area" localSheetId="2">'สรุปยอดเบิก CN'!$A$1:$M$72</definedName>
    <definedName name="_xlnm.Print_Titles" localSheetId="1">'คอมฯ  CN'!$5:$5</definedName>
    <definedName name="_xlnm.Print_Titles" localSheetId="3">'คอมฯ CBN'!$5:$5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0" i="2" l="1"/>
  <c r="J30" i="2"/>
  <c r="K30" i="2"/>
  <c r="L30" i="2"/>
  <c r="M30" i="2"/>
  <c r="S30" i="2"/>
  <c r="T30" i="2"/>
  <c r="I9" i="2" l="1"/>
  <c r="I12" i="2"/>
  <c r="Q15" i="2" l="1"/>
  <c r="M15" i="2"/>
  <c r="L15" i="2"/>
  <c r="N15" i="2" s="1"/>
  <c r="R15" i="2" s="1"/>
  <c r="I15" i="2"/>
  <c r="Q12" i="2"/>
  <c r="M12" i="2"/>
  <c r="L12" i="2"/>
  <c r="N12" i="2" s="1"/>
  <c r="R12" i="2" l="1"/>
  <c r="L6" i="1"/>
  <c r="F21" i="3" l="1"/>
  <c r="E21" i="3"/>
  <c r="F20" i="3"/>
  <c r="E20" i="3"/>
  <c r="F18" i="3"/>
  <c r="E18" i="3"/>
  <c r="F17" i="3"/>
  <c r="E17" i="3"/>
  <c r="F16" i="3"/>
  <c r="E16" i="3"/>
  <c r="F14" i="3"/>
  <c r="E14" i="3"/>
  <c r="F12" i="3"/>
  <c r="E12" i="3"/>
  <c r="F11" i="3"/>
  <c r="E11" i="3"/>
  <c r="Q9" i="2"/>
  <c r="Q6" i="2"/>
  <c r="Q18" i="2"/>
  <c r="F19" i="3" l="1"/>
  <c r="H19" i="3" s="1"/>
  <c r="E19" i="3"/>
  <c r="H20" i="3"/>
  <c r="H18" i="3"/>
  <c r="H21" i="3"/>
  <c r="H17" i="3"/>
  <c r="H14" i="3"/>
  <c r="H12" i="3"/>
  <c r="H16" i="3"/>
  <c r="I18" i="2" l="1"/>
  <c r="Q21" i="2"/>
  <c r="I21" i="2" l="1"/>
  <c r="I24" i="1"/>
  <c r="I6" i="2" l="1"/>
  <c r="I30" i="2" s="1"/>
  <c r="I33" i="1" l="1"/>
  <c r="I30" i="1"/>
  <c r="I27" i="1"/>
  <c r="I21" i="1"/>
  <c r="I18" i="1"/>
  <c r="I15" i="1"/>
  <c r="I12" i="1"/>
  <c r="I9" i="1"/>
  <c r="I6" i="1"/>
  <c r="I27" i="2" l="1"/>
  <c r="I24" i="2"/>
  <c r="Q9" i="1"/>
  <c r="E21" i="5"/>
  <c r="E14" i="5"/>
  <c r="F7" i="5"/>
  <c r="E7" i="5"/>
  <c r="E9" i="3" l="1"/>
  <c r="L12" i="1"/>
  <c r="M12" i="1"/>
  <c r="Q12" i="1"/>
  <c r="L15" i="1"/>
  <c r="M15" i="1"/>
  <c r="Q15" i="1"/>
  <c r="N12" i="1" l="1"/>
  <c r="R12" i="1" s="1"/>
  <c r="N15" i="1"/>
  <c r="R15" i="1" s="1"/>
  <c r="M18" i="2" l="1"/>
  <c r="L18" i="2"/>
  <c r="M9" i="2"/>
  <c r="L9" i="2"/>
  <c r="M6" i="2"/>
  <c r="L6" i="2"/>
  <c r="R27" i="2"/>
  <c r="R24" i="2"/>
  <c r="G54" i="3" l="1"/>
  <c r="G56" i="3"/>
  <c r="Q27" i="1"/>
  <c r="M27" i="1"/>
  <c r="L27" i="1"/>
  <c r="N27" i="1" s="1"/>
  <c r="Q24" i="1"/>
  <c r="M24" i="1"/>
  <c r="L24" i="1"/>
  <c r="E23" i="5"/>
  <c r="E16" i="5"/>
  <c r="F9" i="5"/>
  <c r="E9" i="5"/>
  <c r="N24" i="1" l="1"/>
  <c r="R24" i="1" s="1"/>
  <c r="R27" i="1"/>
  <c r="G9" i="5"/>
  <c r="H9" i="5" s="1"/>
  <c r="H42" i="5" l="1"/>
  <c r="I42" i="5"/>
  <c r="Q30" i="1" l="1"/>
  <c r="M30" i="1"/>
  <c r="L30" i="1"/>
  <c r="Q21" i="1"/>
  <c r="M21" i="1"/>
  <c r="L21" i="1"/>
  <c r="L33" i="1"/>
  <c r="M33" i="1"/>
  <c r="Q33" i="1"/>
  <c r="F36" i="1"/>
  <c r="I36" i="1"/>
  <c r="J36" i="1"/>
  <c r="K36" i="1"/>
  <c r="O36" i="1"/>
  <c r="P36" i="1"/>
  <c r="S36" i="1"/>
  <c r="T36" i="1"/>
  <c r="U36" i="1"/>
  <c r="Q18" i="1"/>
  <c r="M18" i="1"/>
  <c r="L18" i="1"/>
  <c r="N21" i="1" l="1"/>
  <c r="R21" i="1" s="1"/>
  <c r="N30" i="1"/>
  <c r="R30" i="1" s="1"/>
  <c r="N33" i="1"/>
  <c r="R33" i="1" s="1"/>
  <c r="N18" i="1"/>
  <c r="E25" i="5"/>
  <c r="E18" i="5"/>
  <c r="F11" i="5"/>
  <c r="E11" i="5"/>
  <c r="R18" i="1" l="1"/>
  <c r="F6" i="3"/>
  <c r="E24" i="5"/>
  <c r="E17" i="5"/>
  <c r="F10" i="5"/>
  <c r="E10" i="5"/>
  <c r="E6" i="3" l="1"/>
  <c r="E19" i="5" l="1"/>
  <c r="E12" i="5"/>
  <c r="F5" i="5"/>
  <c r="E5" i="5"/>
  <c r="E20" i="5" l="1"/>
  <c r="E13" i="5"/>
  <c r="F6" i="5"/>
  <c r="E6" i="5"/>
  <c r="F5" i="3"/>
  <c r="E5" i="3"/>
  <c r="E7" i="3" l="1"/>
  <c r="F7" i="3"/>
  <c r="H7" i="3" l="1"/>
  <c r="F9" i="3"/>
  <c r="H9" i="3" l="1"/>
  <c r="F25" i="5" l="1"/>
  <c r="F18" i="5" l="1"/>
  <c r="F24" i="5" l="1"/>
  <c r="M9" i="1"/>
  <c r="L9" i="1"/>
  <c r="F19" i="5" l="1"/>
  <c r="N9" i="1"/>
  <c r="R9" i="1" l="1"/>
  <c r="E22" i="5"/>
  <c r="E15" i="5"/>
  <c r="F8" i="5"/>
  <c r="E8" i="5"/>
  <c r="G8" i="5" l="1"/>
  <c r="H8" i="5" s="1"/>
  <c r="H19" i="5" l="1"/>
  <c r="H24" i="5"/>
  <c r="G6" i="5" l="1"/>
  <c r="H6" i="5" s="1"/>
  <c r="F8" i="3" l="1"/>
  <c r="E8" i="3"/>
  <c r="E10" i="3"/>
  <c r="F10" i="3"/>
  <c r="G7" i="5" l="1"/>
  <c r="H7" i="5" s="1"/>
  <c r="G8" i="3"/>
  <c r="H8" i="3" s="1"/>
  <c r="G10" i="3"/>
  <c r="H10" i="3" s="1"/>
  <c r="H36" i="3" l="1"/>
  <c r="Q6" i="1" l="1"/>
  <c r="M27" i="2"/>
  <c r="L27" i="2"/>
  <c r="M24" i="2"/>
  <c r="L24" i="2"/>
  <c r="M21" i="2"/>
  <c r="L21" i="2"/>
  <c r="M6" i="1"/>
  <c r="M36" i="1" s="1"/>
  <c r="L36" i="1"/>
  <c r="F21" i="5" l="1"/>
  <c r="H21" i="5" s="1"/>
  <c r="F23" i="5"/>
  <c r="H23" i="5" s="1"/>
  <c r="N21" i="2"/>
  <c r="R21" i="2" s="1"/>
  <c r="H25" i="5"/>
  <c r="Q36" i="1"/>
  <c r="F20" i="5"/>
  <c r="H20" i="5" s="1"/>
  <c r="F22" i="5"/>
  <c r="H22" i="5" s="1"/>
  <c r="N6" i="1" l="1"/>
  <c r="F16" i="5" l="1"/>
  <c r="H16" i="5" s="1"/>
  <c r="G62" i="5" s="1"/>
  <c r="E37" i="5" s="1"/>
  <c r="F17" i="5"/>
  <c r="F12" i="5"/>
  <c r="F14" i="5"/>
  <c r="H14" i="5" s="1"/>
  <c r="G60" i="5" s="1"/>
  <c r="R6" i="1"/>
  <c r="R36" i="1" s="1"/>
  <c r="N36" i="1"/>
  <c r="F13" i="5"/>
  <c r="F15" i="5" l="1"/>
  <c r="H15" i="5" s="1"/>
  <c r="G61" i="5" s="1"/>
  <c r="G6" i="3"/>
  <c r="H6" i="3" s="1"/>
  <c r="G5" i="3"/>
  <c r="E36" i="5" l="1"/>
  <c r="H13" i="5"/>
  <c r="G59" i="5" s="1"/>
  <c r="G11" i="5"/>
  <c r="H11" i="5" s="1"/>
  <c r="G10" i="5"/>
  <c r="N18" i="2"/>
  <c r="R18" i="2" s="1"/>
  <c r="N9" i="2" l="1"/>
  <c r="N6" i="2"/>
  <c r="N30" i="2" l="1"/>
  <c r="E15" i="3"/>
  <c r="F15" i="3"/>
  <c r="H15" i="3" s="1"/>
  <c r="G55" i="3" s="1"/>
  <c r="E31" i="3" s="1"/>
  <c r="G31" i="3" s="1"/>
  <c r="I31" i="3" s="1"/>
  <c r="J31" i="3" s="1"/>
  <c r="K31" i="3" s="1"/>
  <c r="R9" i="2"/>
  <c r="E13" i="3"/>
  <c r="F13" i="3"/>
  <c r="H13" i="3" s="1"/>
  <c r="R6" i="2"/>
  <c r="R30" i="2" s="1"/>
  <c r="E22" i="3" l="1"/>
  <c r="H18" i="5"/>
  <c r="G63" i="5" s="1"/>
  <c r="E26" i="5"/>
  <c r="H17" i="5"/>
  <c r="H10" i="5"/>
  <c r="G58" i="5" l="1"/>
  <c r="G37" i="5"/>
  <c r="J37" i="5" s="1"/>
  <c r="E38" i="5"/>
  <c r="G36" i="5"/>
  <c r="J36" i="5" s="1"/>
  <c r="E35" i="5"/>
  <c r="G35" i="5" s="1"/>
  <c r="J35" i="5" s="1"/>
  <c r="E34" i="5"/>
  <c r="G34" i="5" s="1"/>
  <c r="J34" i="5" s="1"/>
  <c r="G5" i="5"/>
  <c r="H5" i="5" s="1"/>
  <c r="E33" i="5" l="1"/>
  <c r="G33" i="5" s="1"/>
  <c r="J33" i="5" s="1"/>
  <c r="G38" i="5"/>
  <c r="J38" i="5" s="1"/>
  <c r="E30" i="3" l="1"/>
  <c r="G30" i="3" s="1"/>
  <c r="I30" i="3" s="1"/>
  <c r="J30" i="3" s="1"/>
  <c r="K30" i="3" s="1"/>
  <c r="G52" i="3"/>
  <c r="E29" i="3" l="1"/>
  <c r="G29" i="3" s="1"/>
  <c r="I29" i="3" s="1"/>
  <c r="J29" i="3" s="1"/>
  <c r="K29" i="3" s="1"/>
  <c r="G53" i="3"/>
  <c r="E32" i="3" s="1"/>
  <c r="H11" i="3"/>
  <c r="F22" i="3"/>
  <c r="G32" i="3" l="1"/>
  <c r="I32" i="3" s="1"/>
  <c r="J32" i="3" s="1"/>
  <c r="K32" i="3" s="1"/>
  <c r="H5" i="3"/>
  <c r="G51" i="3" s="1"/>
  <c r="G22" i="3"/>
  <c r="H22" i="3" l="1"/>
  <c r="G59" i="3" s="1"/>
  <c r="E28" i="3"/>
  <c r="G28" i="3" s="1"/>
  <c r="G57" i="3" l="1"/>
  <c r="E33" i="3" s="1"/>
  <c r="G33" i="3" s="1"/>
  <c r="G58" i="3"/>
  <c r="E34" i="3" s="1"/>
  <c r="G34" i="3" s="1"/>
  <c r="I34" i="3" s="1"/>
  <c r="J34" i="3" s="1"/>
  <c r="K34" i="3" s="1"/>
  <c r="E35" i="3"/>
  <c r="G35" i="3" s="1"/>
  <c r="I35" i="3" s="1"/>
  <c r="J35" i="3" s="1"/>
  <c r="K35" i="3" s="1"/>
  <c r="G26" i="5"/>
  <c r="I28" i="3"/>
  <c r="G60" i="3" l="1"/>
  <c r="J28" i="3"/>
  <c r="F26" i="5"/>
  <c r="H12" i="5"/>
  <c r="G57" i="5" s="1"/>
  <c r="E32" i="5" l="1"/>
  <c r="H26" i="5"/>
  <c r="K28" i="3"/>
  <c r="I33" i="3"/>
  <c r="G36" i="3"/>
  <c r="G65" i="5" l="1"/>
  <c r="E40" i="5" s="1"/>
  <c r="G66" i="5"/>
  <c r="E41" i="5" s="1"/>
  <c r="G41" i="5" s="1"/>
  <c r="J41" i="5" s="1"/>
  <c r="G64" i="5"/>
  <c r="E39" i="5" s="1"/>
  <c r="G39" i="5" s="1"/>
  <c r="J39" i="5" s="1"/>
  <c r="J33" i="3"/>
  <c r="J36" i="3" s="1"/>
  <c r="I36" i="3"/>
  <c r="G32" i="5"/>
  <c r="J32" i="5" s="1"/>
  <c r="K33" i="3" l="1"/>
  <c r="G40" i="5"/>
  <c r="J40" i="5" s="1"/>
  <c r="G67" i="5"/>
  <c r="K36" i="3" l="1"/>
  <c r="J42" i="5"/>
  <c r="E42" i="5"/>
  <c r="G42" i="5" l="1"/>
</calcChain>
</file>

<file path=xl/sharedStrings.xml><?xml version="1.0" encoding="utf-8"?>
<sst xmlns="http://schemas.openxmlformats.org/spreadsheetml/2006/main" count="351" uniqueCount="147">
  <si>
    <t>ลำดับ</t>
  </si>
  <si>
    <t>ชื่อเจ้าของโครงการ</t>
  </si>
  <si>
    <t>รายการเบิก</t>
  </si>
  <si>
    <t>จำนวนเงิน</t>
  </si>
  <si>
    <t>ยอดคงเหลือ</t>
  </si>
  <si>
    <t>Total</t>
  </si>
  <si>
    <t>Sales</t>
  </si>
  <si>
    <t>เขตการขาย</t>
  </si>
  <si>
    <t>ฝ่ายขายกลุ่ม Hospitality</t>
  </si>
  <si>
    <t xml:space="preserve">ตั้งเบิก บริษัท เคเบิล คอนเน็ค จำกัด </t>
  </si>
  <si>
    <t>รายละเอียดค่าคอม</t>
  </si>
  <si>
    <t>หัก CBN
30%</t>
  </si>
  <si>
    <t>ค่าคอมฯ ช่างติดตั้ง</t>
  </si>
  <si>
    <t>รวมทั้งสิ้น</t>
  </si>
  <si>
    <t>ส่วนงานขาย</t>
  </si>
  <si>
    <t>ชื่อผู้รับเงิน</t>
  </si>
  <si>
    <t>หัก ณ ที่จ่าย</t>
  </si>
  <si>
    <t xml:space="preserve">ค่าคอมฯ สุทธิ </t>
  </si>
  <si>
    <t>HP</t>
  </si>
  <si>
    <t>Freelance</t>
  </si>
  <si>
    <t>ค่าคอมขายอุปกรณ์</t>
  </si>
  <si>
    <t>คุณจันทราภรณ์ สุภาพวนิช</t>
  </si>
  <si>
    <t>อัตราส่วนแบ่ง</t>
  </si>
  <si>
    <t>SALES</t>
  </si>
  <si>
    <t>CENTER SALES</t>
  </si>
  <si>
    <t>Sales Coordinator</t>
  </si>
  <si>
    <t>จำนวน
โครงการ</t>
  </si>
  <si>
    <t>งานขายอุปกรณ์เพิ่มเติม</t>
  </si>
  <si>
    <t>ค่าคอมฯขาย
Cable TV</t>
  </si>
  <si>
    <t>ตั้งเบิก Charoen Cable TV Network Co.,Ltd.</t>
  </si>
  <si>
    <t>หัก กสทช</t>
  </si>
  <si>
    <t>ยอดโอนสุทธิ</t>
  </si>
  <si>
    <t>รายชื่อผู้รับค่าคอมส่วนงาน HP  (ตามหลักเกณฑ์ใหม่)</t>
  </si>
  <si>
    <t>ค่าบริการรายเดือนตาม Package</t>
  </si>
  <si>
    <t>รวมค่าคอมฯ</t>
  </si>
  <si>
    <t>หัก ภาษีรายได้</t>
  </si>
  <si>
    <t>ยอดเงินโอน</t>
  </si>
  <si>
    <t>เงินเข้าสุทธิ</t>
  </si>
  <si>
    <t xml:space="preserve">รายละเอียดการจัดสรรส่วนแบ่ง ค่าคอมฯ ส่วนงาน HP </t>
  </si>
  <si>
    <t>ค่าคอมขาย - cable TV</t>
  </si>
  <si>
    <t>ชื่อผู้รับเงิน (บัญชีเงินเดือน)</t>
  </si>
  <si>
    <t>คุณรัฏฎิการ์</t>
  </si>
  <si>
    <t>เดือนที่เริ่มเก็บ
ค่าบริการ</t>
  </si>
  <si>
    <t>รายการเบิก
คอมขาย</t>
  </si>
  <si>
    <t>เลขที่ใบกำกับ/ใบเสร็จรับเงิน</t>
  </si>
  <si>
    <t>รหัสลูกค้า</t>
  </si>
  <si>
    <t>สรุปรายการผู้รับเงิน</t>
  </si>
  <si>
    <t xml:space="preserve">เลขที่นำส่งเงิน
</t>
  </si>
  <si>
    <t>บริษัท Cable connect Co,LTD.</t>
  </si>
  <si>
    <t>บริษัท เจริญเคเบิลทีวี เน็ตเวอร์ค จำกัด</t>
  </si>
  <si>
    <t>บริการประเภท</t>
  </si>
  <si>
    <t>Cable DTV</t>
  </si>
  <si>
    <t>Cable IPTV</t>
  </si>
  <si>
    <t>Internet Lease Line</t>
  </si>
  <si>
    <t>ประเภทบริการ</t>
  </si>
  <si>
    <t>Cable (Analoge)</t>
  </si>
  <si>
    <t>Cable DTV + FTTX</t>
  </si>
  <si>
    <t>Cable DTV + Internet ( Hotspot wifi )</t>
  </si>
  <si>
    <t>Cable DTV + Lan to room</t>
  </si>
  <si>
    <t>Cable DTV + Lease Line</t>
  </si>
  <si>
    <t>Cable DTV + WI FI Hospot</t>
  </si>
  <si>
    <t>Cable DTV ขายอุปกรณ์</t>
  </si>
  <si>
    <t>Cable IPTV + Lease Line</t>
  </si>
  <si>
    <t>Internet ( Fttx to Head)</t>
  </si>
  <si>
    <t>Internet ( Hotspot wifi )</t>
  </si>
  <si>
    <t>Internet FTTx Room</t>
  </si>
  <si>
    <t>Internet Lan To Room</t>
  </si>
  <si>
    <t>Internet Lease Line Event</t>
  </si>
  <si>
    <t>ทีมงานขาย
(ชื่อทีม/คน ขายสาขา)</t>
  </si>
  <si>
    <t>นางสาววัชราภรณ์ ปินะกะเส</t>
  </si>
  <si>
    <t>นายนิมิต   จุ้ยอยู่ทอง</t>
  </si>
  <si>
    <t>นายธวัช   มีแสง</t>
  </si>
  <si>
    <t>นายแดง  มูลสองแคว</t>
  </si>
  <si>
    <t>นางสาวธัญลักษณ์ หมื่นหลุบกุง</t>
  </si>
  <si>
    <t>นางสาวชนัฐฎา  สนคะมี</t>
  </si>
  <si>
    <t>คุณสุกัญญา ปกศิริ</t>
  </si>
  <si>
    <t>Digital Steams</t>
  </si>
  <si>
    <t>หักส่วนต่างระหว่างบริษัท
(CBN-CN 3%)</t>
  </si>
  <si>
    <t>ยอดเงินโอนสุทธิ</t>
  </si>
  <si>
    <t>คุณอภิษฎา ยศราวาส</t>
  </si>
  <si>
    <t>คุณนิยนต์  อยู่ทะเล</t>
  </si>
  <si>
    <t xml:space="preserve">ค่าคอมฯ ขายงานติดตั้งระบบ
</t>
  </si>
  <si>
    <t>งานติดตั้งระบบให้บริการหลัก</t>
  </si>
  <si>
    <t>TEAM  SALES MG</t>
  </si>
  <si>
    <t>SC</t>
  </si>
  <si>
    <t>คุณพัชรพรรณ พึ่งพา</t>
  </si>
  <si>
    <t>เลขที่บัญชี</t>
  </si>
  <si>
    <t>ธนาคาร</t>
  </si>
  <si>
    <t>TTB</t>
  </si>
  <si>
    <t>051-2-22877-6</t>
  </si>
  <si>
    <t>051-2-21873-6</t>
  </si>
  <si>
    <t>138-2-93890-8</t>
  </si>
  <si>
    <t>165-2-49013-5</t>
  </si>
  <si>
    <t>051-2-19666-8</t>
  </si>
  <si>
    <t>931-2-06799-5</t>
  </si>
  <si>
    <t>คุณจินตนา อ้อยหวาน</t>
  </si>
  <si>
    <t>คุณรัฏฎิการ์ จรัสลักษณ์</t>
  </si>
  <si>
    <t>051-2-25732-0</t>
  </si>
  <si>
    <t>รายงานสรุปค่าคอมมิชชั่นจากการติดตั้งประจำปี 2567</t>
  </si>
  <si>
    <t>เลขที่ใบกำกับ
ใบเสร็จรับเงิน</t>
  </si>
  <si>
    <t>คุณดาราวรรณ อรัญญะ</t>
  </si>
  <si>
    <t>RS</t>
  </si>
  <si>
    <t>051-2-27264-2</t>
  </si>
  <si>
    <t>คุณนรินทร์ ปิงมูล</t>
  </si>
  <si>
    <t>919-7-16744-9</t>
  </si>
  <si>
    <t>TEAM SALES MG</t>
  </si>
  <si>
    <t>Internet ( Hotspot wifi ) ขายอุปกรณ์</t>
  </si>
  <si>
    <t xml:space="preserve">                 และยอดขายที่เหลือกองกลาง CENTER SALES</t>
  </si>
  <si>
    <t xml:space="preserve">หมายเหตุ ค่าคอมมิชชั่นขายส่วนของโครงการ โรงแรม อมารี ภูเก็ต Sales ผู้ขายจะได้รับ 30% ของยอดขายทั้งหมด </t>
  </si>
  <si>
    <t>คุณสุชานัน พึ่งพา</t>
  </si>
  <si>
    <t>คุณดารณี   อนันทวัน</t>
  </si>
  <si>
    <t>คุณนิมิต   จุ้ยอยู่ทอง</t>
  </si>
  <si>
    <t>931-2-06801-9</t>
  </si>
  <si>
    <t>คุณจิรภิญญา เป็นปึก</t>
  </si>
  <si>
    <t>234-2-86145-3</t>
  </si>
  <si>
    <t>รายการเบิก
คอมขายเพิ่มเติม
(เป้าตามกำหนด)
100-200%</t>
  </si>
  <si>
    <t>ค่าคอมขาย -
 Internet Lease Line
Internet Lan To Room</t>
  </si>
  <si>
    <t>ค่าขายอุปกรณ์</t>
  </si>
  <si>
    <t>ต้นทุนค่าขายอุปกรณ์</t>
  </si>
  <si>
    <t>คอมฯอุปกรณ์
 5%</t>
  </si>
  <si>
    <t>คอมฯ อุปกรณ์
25%</t>
  </si>
  <si>
    <t>Total
คอมฯ อุปกรณ์</t>
  </si>
  <si>
    <t>ค่าติดตั้ง/ค่าเชื่อมสัญญาณ</t>
  </si>
  <si>
    <t>ต้นทุนค่าติดตั้ง/ค่าเชื่อมสัญญาณ</t>
  </si>
  <si>
    <t>Total 
คอมฯค่าติดตั้ง/ค่าเชื่อมสัญญาณ</t>
  </si>
  <si>
    <t xml:space="preserve">งานขายอุปกรณ์เพิ่มเติม
</t>
  </si>
  <si>
    <t>Internet Event</t>
  </si>
  <si>
    <t>Internet Broadband FTTx Room</t>
  </si>
  <si>
    <t>ค่าคอมฯขาย</t>
  </si>
  <si>
    <t xml:space="preserve"> </t>
  </si>
  <si>
    <t>ประจำเดือน ตุลาคม</t>
  </si>
  <si>
    <t>สรุปรายการเบิกค่าคอมมิชชั่น ประจำเดือน ตุลาคม 2567</t>
  </si>
  <si>
    <t>120000057564</t>
  </si>
  <si>
    <t>บริษัท เรนด์ เพลินจิต โฮเต็ล จำกัด</t>
  </si>
  <si>
    <t>Rosewood Bangkok Hotel</t>
  </si>
  <si>
    <t>ช่องรายการเสริม</t>
  </si>
  <si>
    <t>(68,796/12=5,733)</t>
  </si>
  <si>
    <t>LKSP-2409-0052</t>
  </si>
  <si>
    <t>LKIVL-2409-0067</t>
  </si>
  <si>
    <t>LK</t>
  </si>
  <si>
    <t>FTSK670102</t>
  </si>
  <si>
    <t>บริษัท นาย วิน ออลล์ จำกัด</t>
  </si>
  <si>
    <t>โรงแรมคาร์ลตัน สุขุมวิท 27</t>
  </si>
  <si>
    <t>SK</t>
  </si>
  <si>
    <t>IF4671123</t>
  </si>
  <si>
    <t>โครงการนี้เคยตั้งเบิกรอบเดือน มิ.ย.67 แต่ sales ไม่ได้รับเงินค่าคอมเนื่องจากขาดเอกสารใบสมัคร</t>
  </si>
  <si>
    <t>LKCBN-HP240603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</si>
</sst>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_(&quot;$&quot;* #,##0.00_);_(&quot;$&quot;* \(#,##0.00\);_(&quot;$&quot;* &quot;-&quot;??_);_(@_)"/>
    <numFmt numFmtId="166" formatCode="_(* #,##0.00_);_(* \(#,##0.00\);_(* &quot;-&quot;??_);_(@_)"/>
  </numFmts>
  <fonts count="63">
    <font>
      <sz val="10"/>
      <name val="Arial"/>
    </font>
    <font>
      <b/>
      <sz val="15"/>
      <color theme="3"/>
      <name val="Angsana New"/>
      <family val="2"/>
      <charset val="222"/>
    </font>
    <font>
      <b/>
      <sz val="14"/>
      <color indexed="63"/>
      <name val="Arial"/>
      <family val="2"/>
    </font>
    <font>
      <sz val="10"/>
      <name val="Arial"/>
      <family val="2"/>
    </font>
    <font>
      <sz val="12"/>
      <name val="Arial"/>
      <family val="2"/>
    </font>
    <font>
      <b/>
      <sz val="11"/>
      <color theme="3"/>
      <name val="Angsana New"/>
      <family val="2"/>
      <charset val="222"/>
    </font>
    <font>
      <b/>
      <sz val="14"/>
      <name val="Arial"/>
      <family val="2"/>
    </font>
    <font>
      <b/>
      <sz val="13"/>
      <name val="Arial"/>
      <family val="2"/>
    </font>
    <font>
      <b/>
      <sz val="12"/>
      <name val="Arial"/>
      <family val="2"/>
    </font>
    <font>
      <sz val="11"/>
      <color theme="1"/>
      <name val="Angsana New"/>
      <family val="2"/>
      <charset val="222"/>
    </font>
    <font>
      <sz val="12"/>
      <color indexed="8"/>
      <name val="Arial"/>
      <family val="2"/>
    </font>
    <font>
      <sz val="11"/>
      <color indexed="8"/>
      <name val="Arial"/>
      <family val="2"/>
    </font>
    <font>
      <b/>
      <sz val="11"/>
      <color theme="1"/>
      <name val="Angsana New"/>
      <family val="2"/>
      <charset val="222"/>
    </font>
    <font>
      <sz val="11"/>
      <name val="Arial"/>
      <family val="2"/>
    </font>
    <font>
      <b/>
      <sz val="10"/>
      <color indexed="10"/>
      <name val="Arial"/>
      <family val="2"/>
    </font>
    <font>
      <sz val="10"/>
      <name val="Arial"/>
      <family val="2"/>
    </font>
    <font>
      <sz val="11"/>
      <color indexed="9"/>
      <name val="Arial"/>
      <family val="2"/>
    </font>
    <font>
      <b/>
      <sz val="12"/>
      <color indexed="63"/>
      <name val="Arial"/>
      <family val="2"/>
    </font>
    <font>
      <b/>
      <sz val="11"/>
      <color indexed="8"/>
      <name val="Arial"/>
      <family val="2"/>
    </font>
    <font>
      <sz val="11"/>
      <name val="Angsana New"/>
      <family val="2"/>
    </font>
    <font>
      <sz val="12"/>
      <color indexed="17"/>
      <name val="Arial"/>
      <family val="2"/>
    </font>
    <font>
      <sz val="11"/>
      <color rgb="FF006100"/>
      <name val="Angsana New"/>
      <family val="2"/>
      <charset val="222"/>
    </font>
    <font>
      <sz val="12"/>
      <color theme="1"/>
      <name val="Arial"/>
      <family val="2"/>
    </font>
    <font>
      <sz val="8"/>
      <name val="Arial"/>
      <family val="2"/>
    </font>
    <font>
      <b/>
      <sz val="18"/>
      <color theme="3"/>
      <name val="Cordia New"/>
      <family val="2"/>
      <charset val="222"/>
    </font>
    <font>
      <b/>
      <sz val="11"/>
      <name val="Arial"/>
      <family val="2"/>
    </font>
    <font>
      <sz val="11"/>
      <color rgb="FF000000"/>
      <name val="Arial"/>
      <family val="2"/>
    </font>
    <font>
      <sz val="9"/>
      <color rgb="FFFF0000"/>
      <name val="Arial"/>
      <family val="2"/>
    </font>
    <font>
      <b/>
      <sz val="9"/>
      <color rgb="FFFF0000"/>
      <name val="Arial"/>
      <family val="2"/>
    </font>
    <font>
      <b/>
      <sz val="11"/>
      <name val="Arial Black"/>
      <family val="2"/>
    </font>
    <font>
      <sz val="11"/>
      <name val="Arial Black"/>
      <family val="2"/>
    </font>
    <font>
      <b/>
      <sz val="11"/>
      <name val="Tahoma"/>
      <family val="2"/>
    </font>
    <font>
      <b/>
      <sz val="11"/>
      <color indexed="40"/>
      <name val="Tahoma"/>
      <family val="2"/>
    </font>
    <font>
      <b/>
      <sz val="11"/>
      <color indexed="8"/>
      <name val="Tahoma"/>
      <family val="2"/>
    </font>
    <font>
      <sz val="11"/>
      <name val="Tahoma"/>
      <family val="2"/>
    </font>
    <font>
      <sz val="11"/>
      <color indexed="8"/>
      <name val="Tahoma"/>
      <family val="2"/>
    </font>
    <font>
      <sz val="11"/>
      <color rgb="FF000000"/>
      <name val="Tahoma"/>
      <family val="2"/>
    </font>
    <font>
      <b/>
      <sz val="11"/>
      <name val="Arial Black"/>
      <family val="2"/>
      <charset val="222"/>
    </font>
    <font>
      <b/>
      <sz val="11"/>
      <name val="Tahoma"/>
      <family val="2"/>
      <charset val="222"/>
    </font>
    <font>
      <b/>
      <sz val="11"/>
      <color indexed="8"/>
      <name val="Tahoma"/>
      <family val="2"/>
      <charset val="222"/>
    </font>
    <font>
      <b/>
      <sz val="14"/>
      <name val="Arial Black"/>
      <family val="2"/>
    </font>
    <font>
      <sz val="12"/>
      <color rgb="FFFF0000"/>
      <name val="Arial"/>
      <family val="2"/>
    </font>
    <font>
      <sz val="12"/>
      <color theme="0"/>
      <name val="Arial"/>
      <family val="2"/>
    </font>
    <font>
      <b/>
      <sz val="12"/>
      <name val="Tahoma"/>
      <family val="2"/>
    </font>
    <font>
      <b/>
      <sz val="11"/>
      <color rgb="FF000000"/>
      <name val="Arial"/>
      <family val="2"/>
    </font>
    <font>
      <b/>
      <sz val="12"/>
      <color rgb="FF000000"/>
      <name val="Calibri"/>
      <family val="2"/>
    </font>
    <font>
      <sz val="12"/>
      <color indexed="9"/>
      <name val="Arial"/>
      <family val="2"/>
    </font>
    <font>
      <sz val="12"/>
      <name val="Angsana New"/>
      <family val="2"/>
    </font>
    <font>
      <b/>
      <sz val="10"/>
      <color rgb="FFFFFFFF"/>
      <name val="Arial"/>
      <family val="2"/>
    </font>
    <font>
      <sz val="10"/>
      <color theme="1"/>
      <name val="Calibri"/>
      <family val="2"/>
      <scheme val="minor"/>
    </font>
    <font>
      <b/>
      <sz val="11"/>
      <color rgb="FFFF0000"/>
      <name val="Arial"/>
      <family val="2"/>
    </font>
    <font>
      <b/>
      <sz val="12"/>
      <color rgb="FF000000"/>
      <name val="Arial"/>
      <family val="2"/>
    </font>
    <font>
      <sz val="14"/>
      <name val="Arial"/>
      <family val="2"/>
    </font>
    <font>
      <sz val="14"/>
      <color indexed="8"/>
      <name val="Arial"/>
      <family val="2"/>
    </font>
    <font>
      <sz val="14"/>
      <color indexed="9"/>
      <name val="Arial"/>
      <family val="2"/>
    </font>
    <font>
      <sz val="14"/>
      <color rgb="FFFF0000"/>
      <name val="Arial"/>
      <family val="2"/>
    </font>
    <font>
      <b/>
      <sz val="12"/>
      <name val="Arial Black"/>
      <family val="2"/>
    </font>
    <font>
      <b/>
      <sz val="14"/>
      <color rgb="FFFF0000"/>
      <name val="Arial"/>
      <family val="2"/>
    </font>
    <font>
      <sz val="11"/>
      <color rgb="FF000099"/>
      <name val="Tahoma"/>
      <family val="2"/>
    </font>
    <font>
      <sz val="8"/>
      <name val="Arial"/>
      <family val="2"/>
    </font>
    <font>
      <sz val="11"/>
      <color theme="1"/>
      <name val="Arial"/>
      <family val="2"/>
    </font>
    <font>
      <sz val="11"/>
      <color theme="1"/>
      <name val="Tahoma"/>
      <family val="2"/>
    </font>
    <font>
      <sz val="14"/>
      <color rgb="FF062DBA"/>
      <name val="Arial"/>
      <family val="2"/>
    </font>
  </fonts>
  <fills count="20">
    <fill>
      <patternFill patternType="none"/>
    </fill>
    <fill>
      <patternFill patternType="gray125"/>
    </fill>
    <fill>
      <patternFill patternType="solid">
        <fgColor rgb="FFC6EFCE"/>
      </patternFill>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indexed="22"/>
        <bgColor indexed="22"/>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BDD6EE"/>
        <bgColor rgb="FFBDD6EE"/>
      </patternFill>
    </fill>
    <fill>
      <patternFill patternType="solid">
        <fgColor rgb="FFFFC000"/>
        <bgColor rgb="FFBDD6EE"/>
      </patternFill>
    </fill>
    <fill>
      <patternFill patternType="solid">
        <fgColor theme="9" tint="0.59999389629810485"/>
        <bgColor indexed="64"/>
      </patternFill>
    </fill>
    <fill>
      <patternFill patternType="solid">
        <fgColor rgb="FF000090"/>
        <bgColor rgb="FF000090"/>
      </patternFill>
    </fill>
    <fill>
      <patternFill patternType="solid">
        <fgColor theme="0" tint="-0.14999847407452621"/>
        <bgColor indexed="64"/>
      </patternFill>
    </fill>
    <fill>
      <patternFill patternType="solid">
        <fgColor theme="7" tint="0.79998168889431442"/>
        <bgColor indexed="64"/>
      </patternFill>
    </fill>
  </fills>
  <borders count="56">
    <border>
      <left/>
      <right/>
      <top/>
      <bottom/>
      <diagonal/>
    </border>
    <border>
      <left/>
      <right/>
      <top/>
      <bottom style="thick">
        <color theme="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53"/>
      </top>
      <bottom/>
      <diagonal/>
    </border>
    <border>
      <left style="thin">
        <color indexed="64"/>
      </left>
      <right style="thin">
        <color indexed="64"/>
      </right>
      <top style="medium">
        <color indexed="53"/>
      </top>
      <bottom style="hair">
        <color indexed="53"/>
      </bottom>
      <diagonal/>
    </border>
    <border>
      <left style="thin">
        <color indexed="64"/>
      </left>
      <right style="thin">
        <color indexed="64"/>
      </right>
      <top style="hair">
        <color indexed="64"/>
      </top>
      <bottom style="hair">
        <color indexed="64"/>
      </bottom>
      <diagonal/>
    </border>
    <border>
      <left/>
      <right style="thin">
        <color indexed="64"/>
      </right>
      <top style="hair">
        <color indexed="53"/>
      </top>
      <bottom style="hair">
        <color indexed="53"/>
      </bottom>
      <diagonal/>
    </border>
    <border>
      <left style="thin">
        <color indexed="64"/>
      </left>
      <right style="thin">
        <color indexed="64"/>
      </right>
      <top style="hair">
        <color indexed="53"/>
      </top>
      <bottom style="hair">
        <color indexed="53"/>
      </bottom>
      <diagonal/>
    </border>
    <border>
      <left/>
      <right style="thin">
        <color indexed="64"/>
      </right>
      <top style="medium">
        <color indexed="53"/>
      </top>
      <bottom style="hair">
        <color indexed="5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53"/>
      </top>
      <bottom style="dotted">
        <color indexed="53"/>
      </bottom>
      <diagonal/>
    </border>
    <border>
      <left style="thin">
        <color indexed="64"/>
      </left>
      <right style="thin">
        <color indexed="64"/>
      </right>
      <top style="hair">
        <color indexed="53"/>
      </top>
      <bottom/>
      <diagonal/>
    </border>
    <border>
      <left/>
      <right style="thin">
        <color indexed="64"/>
      </right>
      <top style="medium">
        <color indexed="53"/>
      </top>
      <bottom/>
      <diagonal/>
    </border>
    <border>
      <left/>
      <right style="thin">
        <color indexed="64"/>
      </right>
      <top style="dotted">
        <color indexed="53"/>
      </top>
      <bottom style="dotted">
        <color indexed="53"/>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indexed="64"/>
      </right>
      <top style="hair">
        <color indexed="53"/>
      </top>
      <bottom style="hair">
        <color indexed="53"/>
      </bottom>
      <diagonal/>
    </border>
    <border>
      <left style="medium">
        <color indexed="64"/>
      </left>
      <right style="thin">
        <color indexed="64"/>
      </right>
      <top/>
      <bottom/>
      <diagonal/>
    </border>
    <border>
      <left style="medium">
        <color indexed="64"/>
      </left>
      <right style="thin">
        <color indexed="64"/>
      </right>
      <top style="medium">
        <color indexed="53"/>
      </top>
      <bottom style="hair">
        <color indexed="53"/>
      </bottom>
      <diagonal/>
    </border>
    <border>
      <left style="medium">
        <color indexed="64"/>
      </left>
      <right style="thin">
        <color indexed="64"/>
      </right>
      <top style="medium">
        <color indexed="53"/>
      </top>
      <bottom/>
      <diagonal/>
    </border>
    <border>
      <left style="medium">
        <color indexed="64"/>
      </left>
      <right style="thin">
        <color indexed="64"/>
      </right>
      <top style="dotted">
        <color indexed="53"/>
      </top>
      <bottom style="dotted">
        <color indexed="53"/>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dotted">
        <color indexed="53"/>
      </top>
      <bottom style="medium">
        <color theme="5"/>
      </bottom>
      <diagonal/>
    </border>
    <border>
      <left style="thin">
        <color indexed="64"/>
      </left>
      <right style="thin">
        <color indexed="64"/>
      </right>
      <top/>
      <bottom style="medium">
        <color theme="5"/>
      </bottom>
      <diagonal/>
    </border>
    <border>
      <left/>
      <right style="thin">
        <color indexed="64"/>
      </right>
      <top/>
      <bottom style="medium">
        <color theme="5"/>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53"/>
      </top>
      <bottom style="hair">
        <color indexed="53"/>
      </bottom>
      <diagonal/>
    </border>
    <border>
      <left/>
      <right/>
      <top style="medium">
        <color indexed="53"/>
      </top>
      <bottom style="hair">
        <color indexed="53"/>
      </bottom>
      <diagonal/>
    </border>
    <border>
      <left/>
      <right/>
      <top style="medium">
        <color indexed="53"/>
      </top>
      <bottom/>
      <diagonal/>
    </border>
    <border>
      <left/>
      <right/>
      <top style="dotted">
        <color indexed="53"/>
      </top>
      <bottom style="dotted">
        <color indexed="53"/>
      </bottom>
      <diagonal/>
    </border>
    <border>
      <left/>
      <right/>
      <top style="hair">
        <color indexed="53"/>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hair">
        <color indexed="53"/>
      </bottom>
      <diagonal/>
    </border>
  </borders>
  <cellStyleXfs count="17">
    <xf numFmtId="0" fontId="0" fillId="0" borderId="0"/>
    <xf numFmtId="166" fontId="3" fillId="0" borderId="0" applyFont="0" applyFill="0" applyBorder="0" applyAlignment="0" applyProtection="0"/>
    <xf numFmtId="165" fontId="3" fillId="0" borderId="0" applyFont="0" applyFill="0" applyBorder="0" applyAlignment="0" applyProtection="0"/>
    <xf numFmtId="0" fontId="1" fillId="0" borderId="1" applyNumberFormat="0" applyFill="0" applyAlignment="0" applyProtection="0"/>
    <xf numFmtId="0" fontId="5" fillId="0" borderId="0" applyNumberFormat="0" applyFill="0" applyBorder="0" applyAlignment="0" applyProtection="0"/>
    <xf numFmtId="0" fontId="21" fillId="2" borderId="0" applyNumberFormat="0" applyBorder="0" applyAlignment="0" applyProtection="0"/>
    <xf numFmtId="0" fontId="12" fillId="0" borderId="2" applyNumberFormat="0" applyFill="0" applyAlignment="0" applyProtection="0"/>
    <xf numFmtId="0" fontId="9" fillId="3" borderId="0" applyNumberFormat="0" applyBorder="0" applyAlignment="0" applyProtection="0"/>
    <xf numFmtId="0" fontId="9" fillId="4" borderId="0" applyNumberFormat="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166" fontId="15" fillId="0" borderId="0" applyFont="0" applyFill="0" applyBorder="0" applyAlignment="0" applyProtection="0"/>
    <xf numFmtId="0" fontId="15" fillId="0" borderId="0"/>
    <xf numFmtId="0" fontId="5" fillId="0" borderId="0" applyNumberFormat="0" applyFill="0" applyBorder="0" applyAlignment="0" applyProtection="0"/>
    <xf numFmtId="0" fontId="3" fillId="0" borderId="0"/>
    <xf numFmtId="166" fontId="3" fillId="0" borderId="0" applyFont="0" applyFill="0" applyBorder="0" applyAlignment="0" applyProtection="0"/>
    <xf numFmtId="0" fontId="3" fillId="0" borderId="0"/>
  </cellStyleXfs>
  <cellXfs count="506">
    <xf numFmtId="0" fontId="0" fillId="0" borderId="0" xfId="0"/>
    <xf numFmtId="0" fontId="2" fillId="0" borderId="0" xfId="3" applyFont="1" applyBorder="1" applyAlignment="1" applyProtection="1">
      <alignment horizontal="centerContinuous"/>
      <protection locked="0"/>
    </xf>
    <xf numFmtId="0" fontId="2" fillId="0" borderId="0" xfId="3" applyFont="1" applyBorder="1" applyAlignment="1" applyProtection="1">
      <alignment horizontal="center"/>
      <protection locked="0"/>
    </xf>
    <xf numFmtId="0" fontId="4" fillId="0" borderId="0" xfId="0" applyFont="1" applyProtection="1">
      <protection locked="0"/>
    </xf>
    <xf numFmtId="166" fontId="4" fillId="0" borderId="0" xfId="1" applyFont="1" applyProtection="1">
      <protection locked="0"/>
    </xf>
    <xf numFmtId="0" fontId="6" fillId="0" borderId="0" xfId="4" applyFont="1" applyAlignment="1" applyProtection="1">
      <alignment horizontal="centerContinuous" vertical="center"/>
      <protection locked="0"/>
    </xf>
    <xf numFmtId="0" fontId="7" fillId="0" borderId="0" xfId="4" applyFont="1" applyAlignment="1" applyProtection="1">
      <alignment horizontal="centerContinuous" vertical="center"/>
      <protection locked="0"/>
    </xf>
    <xf numFmtId="0" fontId="7" fillId="0" borderId="0" xfId="4" applyFont="1" applyAlignment="1" applyProtection="1">
      <alignment horizontal="center" vertical="center"/>
      <protection locked="0"/>
    </xf>
    <xf numFmtId="0" fontId="6" fillId="0" borderId="0" xfId="0" applyFont="1" applyProtection="1">
      <protection locked="0"/>
    </xf>
    <xf numFmtId="0" fontId="8" fillId="0" borderId="0" xfId="0" applyFont="1" applyAlignment="1" applyProtection="1">
      <alignment horizontal="center"/>
      <protection locked="0"/>
    </xf>
    <xf numFmtId="4" fontId="8" fillId="0" borderId="0" xfId="1" applyNumberFormat="1" applyFont="1" applyAlignment="1" applyProtection="1">
      <alignment horizontal="center"/>
      <protection locked="0"/>
    </xf>
    <xf numFmtId="166" fontId="8" fillId="0" borderId="0" xfId="1" applyFont="1" applyAlignment="1" applyProtection="1">
      <alignment horizontal="center"/>
      <protection locked="0"/>
    </xf>
    <xf numFmtId="4" fontId="4" fillId="0" borderId="0" xfId="1" applyNumberFormat="1" applyFont="1" applyProtection="1">
      <protection locked="0"/>
    </xf>
    <xf numFmtId="0" fontId="4" fillId="0" borderId="0" xfId="1" applyNumberFormat="1" applyFont="1" applyProtection="1">
      <protection locked="0"/>
    </xf>
    <xf numFmtId="0" fontId="4" fillId="0" borderId="0" xfId="1" applyNumberFormat="1" applyFont="1" applyAlignment="1" applyProtection="1">
      <alignment horizontal="center"/>
      <protection locked="0"/>
    </xf>
    <xf numFmtId="0" fontId="8" fillId="0" borderId="0" xfId="0" applyFont="1" applyAlignment="1" applyProtection="1">
      <alignment horizontal="left"/>
      <protection locked="0"/>
    </xf>
    <xf numFmtId="0" fontId="10" fillId="4" borderId="3" xfId="8" applyFont="1" applyBorder="1" applyAlignment="1" applyProtection="1">
      <alignment horizontal="center" vertical="center" wrapText="1"/>
      <protection locked="0"/>
    </xf>
    <xf numFmtId="0" fontId="10" fillId="4" borderId="4" xfId="8" applyFont="1" applyBorder="1" applyAlignment="1" applyProtection="1">
      <alignment horizontal="center" vertical="center" wrapText="1"/>
      <protection locked="0"/>
    </xf>
    <xf numFmtId="0" fontId="10" fillId="5" borderId="0" xfId="8"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5" fillId="0" borderId="7"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4" xfId="0" applyFont="1" applyBorder="1" applyAlignment="1" applyProtection="1">
      <alignment horizontal="center"/>
      <protection locked="0"/>
    </xf>
    <xf numFmtId="0" fontId="15" fillId="0" borderId="15" xfId="0" applyFont="1" applyBorder="1" applyAlignment="1" applyProtection="1">
      <alignment horizontal="center"/>
      <protection locked="0"/>
    </xf>
    <xf numFmtId="165" fontId="8" fillId="0" borderId="0" xfId="2" applyFont="1" applyAlignment="1" applyProtection="1">
      <alignment horizontal="centerContinuous"/>
      <protection locked="0"/>
    </xf>
    <xf numFmtId="165" fontId="8" fillId="0" borderId="0" xfId="2" applyFont="1" applyAlignment="1" applyProtection="1">
      <alignment horizontal="center"/>
      <protection locked="0"/>
    </xf>
    <xf numFmtId="4" fontId="20" fillId="5" borderId="0" xfId="1" applyNumberFormat="1" applyFont="1" applyFill="1" applyProtection="1">
      <protection locked="0"/>
    </xf>
    <xf numFmtId="4" fontId="20" fillId="5" borderId="0" xfId="5" applyNumberFormat="1" applyFont="1" applyFill="1" applyAlignment="1" applyProtection="1">
      <alignment horizontal="center"/>
      <protection locked="0"/>
    </xf>
    <xf numFmtId="4" fontId="8" fillId="0" borderId="0" xfId="0" applyNumberFormat="1" applyFont="1" applyProtection="1">
      <protection locked="0"/>
    </xf>
    <xf numFmtId="0" fontId="8" fillId="0" borderId="0" xfId="1" applyNumberFormat="1" applyFont="1" applyAlignment="1" applyProtection="1">
      <alignment horizontal="center"/>
      <protection locked="0"/>
    </xf>
    <xf numFmtId="4" fontId="17" fillId="0" borderId="0" xfId="1" applyNumberFormat="1" applyFont="1" applyProtection="1">
      <protection locked="0"/>
    </xf>
    <xf numFmtId="166" fontId="17" fillId="0" borderId="0" xfId="1" applyFont="1" applyProtection="1">
      <protection locked="0"/>
    </xf>
    <xf numFmtId="166" fontId="4" fillId="0" borderId="0" xfId="0" applyNumberFormat="1" applyFont="1" applyProtection="1">
      <protection locked="0"/>
    </xf>
    <xf numFmtId="0" fontId="10" fillId="0" borderId="6" xfId="6" applyFont="1" applyBorder="1" applyAlignment="1" applyProtection="1">
      <alignment horizontal="center" shrinkToFit="1"/>
      <protection locked="0"/>
    </xf>
    <xf numFmtId="0" fontId="11" fillId="0" borderId="4" xfId="6" applyFont="1" applyBorder="1" applyAlignment="1" applyProtection="1">
      <alignment horizontal="center" shrinkToFit="1"/>
      <protection locked="0"/>
    </xf>
    <xf numFmtId="0" fontId="4" fillId="0" borderId="4" xfId="6" applyFont="1" applyBorder="1" applyAlignment="1" applyProtection="1">
      <alignment horizontal="center" shrinkToFit="1"/>
      <protection locked="0"/>
    </xf>
    <xf numFmtId="0" fontId="4" fillId="0" borderId="0" xfId="0" applyFont="1" applyAlignment="1" applyProtection="1">
      <alignment horizontal="center"/>
      <protection locked="0"/>
    </xf>
    <xf numFmtId="166" fontId="4" fillId="0" borderId="0" xfId="1" applyFont="1" applyAlignment="1" applyProtection="1">
      <alignment horizontal="center"/>
      <protection locked="0"/>
    </xf>
    <xf numFmtId="166" fontId="4" fillId="0" borderId="0" xfId="0" applyNumberFormat="1" applyFont="1" applyAlignment="1" applyProtection="1">
      <alignment horizontal="center"/>
      <protection locked="0"/>
    </xf>
    <xf numFmtId="166" fontId="10" fillId="0" borderId="6" xfId="1" applyFont="1" applyBorder="1" applyAlignment="1" applyProtection="1">
      <alignment horizontal="center" shrinkToFit="1"/>
      <protection locked="0"/>
    </xf>
    <xf numFmtId="166" fontId="10" fillId="4" borderId="4" xfId="1" applyFont="1" applyFill="1" applyBorder="1" applyAlignment="1" applyProtection="1">
      <alignment horizontal="center" vertical="center" wrapText="1"/>
      <protection locked="0"/>
    </xf>
    <xf numFmtId="166" fontId="4" fillId="0" borderId="4" xfId="1" applyFont="1" applyBorder="1" applyAlignment="1" applyProtection="1">
      <alignment horizontal="center" shrinkToFit="1"/>
      <protection locked="0"/>
    </xf>
    <xf numFmtId="0" fontId="10" fillId="4" borderId="4" xfId="1" applyNumberFormat="1" applyFont="1" applyFill="1" applyBorder="1" applyAlignment="1" applyProtection="1">
      <alignment horizontal="center" vertical="center" wrapText="1"/>
      <protection locked="0"/>
    </xf>
    <xf numFmtId="0" fontId="4" fillId="0" borderId="4" xfId="1" applyNumberFormat="1" applyFont="1" applyBorder="1" applyAlignment="1" applyProtection="1">
      <alignment horizontal="center" shrinkToFit="1"/>
      <protection locked="0"/>
    </xf>
    <xf numFmtId="166" fontId="2" fillId="0" borderId="0" xfId="1" applyFont="1" applyBorder="1" applyAlignment="1" applyProtection="1">
      <alignment horizontal="centerContinuous"/>
      <protection locked="0"/>
    </xf>
    <xf numFmtId="166" fontId="7" fillId="0" borderId="0" xfId="1" applyFont="1" applyAlignment="1" applyProtection="1">
      <alignment horizontal="centerContinuous" vertical="center"/>
      <protection locked="0"/>
    </xf>
    <xf numFmtId="166" fontId="4" fillId="0" borderId="4" xfId="1" applyFont="1" applyBorder="1" applyAlignment="1" applyProtection="1">
      <alignment horizontal="left" shrinkToFit="1"/>
      <protection locked="0"/>
    </xf>
    <xf numFmtId="166" fontId="19" fillId="0" borderId="8" xfId="1" applyFont="1" applyBorder="1" applyAlignment="1">
      <alignment horizontal="center"/>
    </xf>
    <xf numFmtId="166" fontId="10" fillId="8" borderId="4" xfId="1" applyFont="1" applyFill="1" applyBorder="1" applyAlignment="1" applyProtection="1">
      <alignment horizontal="center" vertical="center" wrapText="1"/>
      <protection locked="0"/>
    </xf>
    <xf numFmtId="0" fontId="22" fillId="4" borderId="4" xfId="8" applyFont="1" applyBorder="1" applyAlignment="1" applyProtection="1">
      <alignment horizontal="center" vertical="center" wrapText="1"/>
      <protection locked="0"/>
    </xf>
    <xf numFmtId="0" fontId="2" fillId="0" borderId="0" xfId="1" applyNumberFormat="1" applyFont="1" applyBorder="1" applyAlignment="1" applyProtection="1">
      <alignment horizontal="centerContinuous"/>
      <protection locked="0"/>
    </xf>
    <xf numFmtId="0" fontId="7" fillId="0" borderId="0" xfId="1" applyNumberFormat="1" applyFont="1" applyAlignment="1" applyProtection="1">
      <alignment horizontal="centerContinuous" vertical="center"/>
      <protection locked="0"/>
    </xf>
    <xf numFmtId="166" fontId="25" fillId="0" borderId="0" xfId="11" applyFont="1"/>
    <xf numFmtId="0" fontId="25" fillId="0" borderId="0" xfId="10" applyFont="1"/>
    <xf numFmtId="0" fontId="25" fillId="9" borderId="13" xfId="10" applyFont="1" applyFill="1" applyBorder="1" applyAlignment="1">
      <alignment horizontal="center" vertical="center"/>
    </xf>
    <xf numFmtId="166" fontId="18" fillId="9" borderId="13" xfId="11" applyFont="1" applyFill="1" applyBorder="1" applyAlignment="1">
      <alignment horizontal="center" vertical="center"/>
    </xf>
    <xf numFmtId="166" fontId="18" fillId="9" borderId="13" xfId="11" applyFont="1" applyFill="1" applyBorder="1" applyAlignment="1">
      <alignment horizontal="center" vertical="center" wrapText="1"/>
    </xf>
    <xf numFmtId="166" fontId="25" fillId="9" borderId="13" xfId="11" applyFont="1" applyFill="1" applyBorder="1" applyAlignment="1">
      <alignment horizontal="center" vertical="center" wrapText="1"/>
    </xf>
    <xf numFmtId="0" fontId="25" fillId="0" borderId="4" xfId="10" applyFont="1" applyBorder="1" applyAlignment="1">
      <alignment horizontal="center"/>
    </xf>
    <xf numFmtId="43" fontId="25" fillId="0" borderId="0" xfId="10" applyNumberFormat="1" applyFont="1"/>
    <xf numFmtId="0" fontId="25" fillId="0" borderId="18" xfId="10" applyFont="1" applyBorder="1"/>
    <xf numFmtId="0" fontId="25" fillId="5" borderId="4" xfId="10" applyFont="1" applyFill="1" applyBorder="1" applyAlignment="1">
      <alignment horizontal="center"/>
    </xf>
    <xf numFmtId="166" fontId="25" fillId="0" borderId="0" xfId="10" applyNumberFormat="1" applyFont="1"/>
    <xf numFmtId="0" fontId="25" fillId="6" borderId="13" xfId="10" applyFont="1" applyFill="1" applyBorder="1"/>
    <xf numFmtId="0" fontId="25" fillId="6" borderId="13" xfId="10" applyFont="1" applyFill="1" applyBorder="1" applyAlignment="1">
      <alignment horizontal="centerContinuous"/>
    </xf>
    <xf numFmtId="166" fontId="18" fillId="6" borderId="12" xfId="11" applyFont="1" applyFill="1" applyBorder="1"/>
    <xf numFmtId="0" fontId="13" fillId="0" borderId="0" xfId="12" applyFont="1"/>
    <xf numFmtId="166" fontId="13" fillId="11" borderId="0" xfId="11" applyFont="1" applyFill="1"/>
    <xf numFmtId="0" fontId="25" fillId="0" borderId="13" xfId="12" applyFont="1" applyBorder="1" applyAlignment="1">
      <alignment horizontal="center"/>
    </xf>
    <xf numFmtId="166" fontId="25" fillId="0" borderId="13" xfId="11" applyFont="1" applyBorder="1" applyAlignment="1">
      <alignment horizontal="center"/>
    </xf>
    <xf numFmtId="166" fontId="25" fillId="0" borderId="13" xfId="11" applyFont="1" applyFill="1" applyBorder="1" applyAlignment="1">
      <alignment horizontal="center"/>
    </xf>
    <xf numFmtId="166" fontId="13" fillId="0" borderId="13" xfId="11" applyFont="1" applyBorder="1"/>
    <xf numFmtId="166" fontId="13" fillId="0" borderId="13" xfId="11" applyFont="1" applyFill="1" applyBorder="1"/>
    <xf numFmtId="166" fontId="25" fillId="10" borderId="13" xfId="11" applyFont="1" applyFill="1" applyBorder="1"/>
    <xf numFmtId="166" fontId="25" fillId="0" borderId="0" xfId="11" applyFont="1" applyFill="1" applyBorder="1"/>
    <xf numFmtId="0" fontId="8" fillId="0" borderId="0" xfId="12" applyFont="1" applyAlignment="1">
      <alignment horizontal="center"/>
    </xf>
    <xf numFmtId="0" fontId="8" fillId="0" borderId="0" xfId="12" applyFont="1"/>
    <xf numFmtId="166" fontId="13" fillId="0" borderId="0" xfId="11" applyFont="1" applyBorder="1"/>
    <xf numFmtId="166" fontId="13" fillId="0" borderId="0" xfId="11" applyFont="1"/>
    <xf numFmtId="0" fontId="25" fillId="0" borderId="0" xfId="10" applyFont="1" applyBorder="1"/>
    <xf numFmtId="0" fontId="25" fillId="5" borderId="5" xfId="10" applyFont="1" applyFill="1" applyBorder="1" applyAlignment="1">
      <alignment horizontal="center"/>
    </xf>
    <xf numFmtId="0" fontId="25" fillId="5" borderId="21" xfId="10" applyFont="1" applyFill="1" applyBorder="1" applyAlignment="1">
      <alignment horizontal="center"/>
    </xf>
    <xf numFmtId="9" fontId="25" fillId="7" borderId="0" xfId="9" applyFont="1" applyFill="1" applyAlignment="1">
      <alignment horizontal="center"/>
    </xf>
    <xf numFmtId="166" fontId="18" fillId="10" borderId="13" xfId="11" applyFont="1" applyFill="1" applyBorder="1"/>
    <xf numFmtId="0" fontId="13" fillId="0" borderId="13" xfId="10" applyFont="1" applyBorder="1" applyAlignment="1">
      <alignment horizontal="left"/>
    </xf>
    <xf numFmtId="0" fontId="13" fillId="5" borderId="13" xfId="10" applyFont="1" applyFill="1" applyBorder="1" applyAlignment="1">
      <alignment horizontal="left" vertical="center" wrapText="1"/>
    </xf>
    <xf numFmtId="166" fontId="11" fillId="5" borderId="13" xfId="11" applyFont="1" applyFill="1" applyBorder="1"/>
    <xf numFmtId="49" fontId="27" fillId="0" borderId="0" xfId="10" applyNumberFormat="1" applyFont="1"/>
    <xf numFmtId="43" fontId="28" fillId="0" borderId="0" xfId="10" applyNumberFormat="1" applyFont="1"/>
    <xf numFmtId="43" fontId="27" fillId="0" borderId="0" xfId="10" applyNumberFormat="1" applyFont="1"/>
    <xf numFmtId="0" fontId="13" fillId="0" borderId="13" xfId="11" applyNumberFormat="1" applyFont="1" applyBorder="1" applyAlignment="1">
      <alignment horizontal="center"/>
    </xf>
    <xf numFmtId="0" fontId="11" fillId="5" borderId="13" xfId="11" applyNumberFormat="1" applyFont="1" applyFill="1" applyBorder="1" applyAlignment="1">
      <alignment horizontal="center"/>
    </xf>
    <xf numFmtId="0" fontId="30" fillId="0" borderId="4" xfId="10" applyFont="1" applyBorder="1" applyAlignment="1">
      <alignment horizontal="center"/>
    </xf>
    <xf numFmtId="0" fontId="30" fillId="5" borderId="5" xfId="10" applyFont="1" applyFill="1" applyBorder="1" applyAlignment="1">
      <alignment horizontal="center"/>
    </xf>
    <xf numFmtId="0" fontId="30" fillId="5" borderId="4" xfId="10" applyFont="1" applyFill="1" applyBorder="1" applyAlignment="1">
      <alignment horizontal="center"/>
    </xf>
    <xf numFmtId="0" fontId="30" fillId="5" borderId="21" xfId="10" applyFont="1" applyFill="1" applyBorder="1" applyAlignment="1">
      <alignment horizontal="center"/>
    </xf>
    <xf numFmtId="0" fontId="31" fillId="0" borderId="0" xfId="10" applyFont="1"/>
    <xf numFmtId="166" fontId="31" fillId="0" borderId="0" xfId="11" applyFont="1"/>
    <xf numFmtId="9" fontId="31" fillId="7" borderId="0" xfId="9" applyFont="1" applyFill="1" applyAlignment="1">
      <alignment horizontal="center"/>
    </xf>
    <xf numFmtId="166" fontId="32" fillId="0" borderId="0" xfId="11" applyFont="1" applyAlignment="1">
      <alignment horizontal="right"/>
    </xf>
    <xf numFmtId="0" fontId="31" fillId="9" borderId="13" xfId="10" applyFont="1" applyFill="1" applyBorder="1" applyAlignment="1">
      <alignment horizontal="center" vertical="center"/>
    </xf>
    <xf numFmtId="166" fontId="33" fillId="9" borderId="13" xfId="11" applyFont="1" applyFill="1" applyBorder="1" applyAlignment="1">
      <alignment horizontal="center" vertical="center" wrapText="1"/>
    </xf>
    <xf numFmtId="166" fontId="33" fillId="9" borderId="13" xfId="11" applyFont="1" applyFill="1" applyBorder="1" applyAlignment="1">
      <alignment horizontal="center" vertical="center"/>
    </xf>
    <xf numFmtId="166" fontId="31" fillId="9" borderId="13" xfId="11" applyFont="1" applyFill="1" applyBorder="1" applyAlignment="1">
      <alignment horizontal="center" vertical="center" wrapText="1"/>
    </xf>
    <xf numFmtId="0" fontId="34" fillId="0" borderId="13" xfId="10" applyFont="1" applyBorder="1" applyAlignment="1">
      <alignment horizontal="left"/>
    </xf>
    <xf numFmtId="0" fontId="34" fillId="0" borderId="13" xfId="11" applyNumberFormat="1" applyFont="1" applyBorder="1" applyAlignment="1">
      <alignment horizontal="center"/>
    </xf>
    <xf numFmtId="166" fontId="34" fillId="0" borderId="13" xfId="11" applyFont="1" applyBorder="1"/>
    <xf numFmtId="166" fontId="35" fillId="5" borderId="13" xfId="11" applyFont="1" applyFill="1" applyBorder="1"/>
    <xf numFmtId="166" fontId="34" fillId="5" borderId="13" xfId="11" applyFont="1" applyFill="1" applyBorder="1"/>
    <xf numFmtId="0" fontId="35" fillId="5" borderId="13" xfId="11" applyNumberFormat="1" applyFont="1" applyFill="1" applyBorder="1" applyAlignment="1">
      <alignment horizontal="center"/>
    </xf>
    <xf numFmtId="0" fontId="35" fillId="5" borderId="5" xfId="11" applyNumberFormat="1" applyFont="1" applyFill="1" applyBorder="1" applyAlignment="1">
      <alignment horizontal="center"/>
    </xf>
    <xf numFmtId="166" fontId="35" fillId="5" borderId="5" xfId="11" applyFont="1" applyFill="1" applyBorder="1"/>
    <xf numFmtId="0" fontId="34" fillId="5" borderId="13" xfId="10" applyFont="1" applyFill="1" applyBorder="1" applyAlignment="1">
      <alignment horizontal="left" vertical="center" wrapText="1"/>
    </xf>
    <xf numFmtId="166" fontId="31" fillId="0" borderId="0" xfId="11" applyFont="1" applyFill="1"/>
    <xf numFmtId="0" fontId="31" fillId="0" borderId="13" xfId="12" applyFont="1" applyBorder="1" applyAlignment="1">
      <alignment horizontal="center"/>
    </xf>
    <xf numFmtId="166" fontId="31" fillId="0" borderId="13" xfId="11" applyFont="1" applyBorder="1" applyAlignment="1">
      <alignment horizontal="center"/>
    </xf>
    <xf numFmtId="166" fontId="31" fillId="0" borderId="13" xfId="11" applyFont="1" applyFill="1" applyBorder="1" applyAlignment="1">
      <alignment horizontal="center"/>
    </xf>
    <xf numFmtId="0" fontId="34" fillId="0" borderId="0" xfId="12" applyFont="1"/>
    <xf numFmtId="9" fontId="34" fillId="0" borderId="13" xfId="9" applyFont="1" applyBorder="1" applyAlignment="1">
      <alignment horizontal="center" vertical="center"/>
    </xf>
    <xf numFmtId="166" fontId="34" fillId="0" borderId="13" xfId="11" applyFont="1" applyFill="1" applyBorder="1"/>
    <xf numFmtId="9" fontId="34" fillId="0" borderId="13" xfId="9" applyFont="1" applyBorder="1" applyAlignment="1">
      <alignment horizontal="center"/>
    </xf>
    <xf numFmtId="0" fontId="36" fillId="0" borderId="13" xfId="12" applyFont="1" applyBorder="1"/>
    <xf numFmtId="166" fontId="34" fillId="0" borderId="0" xfId="9" applyNumberFormat="1" applyFont="1"/>
    <xf numFmtId="0" fontId="34" fillId="0" borderId="13" xfId="12" applyFont="1" applyBorder="1" applyAlignment="1">
      <alignment horizontal="left"/>
    </xf>
    <xf numFmtId="0" fontId="37" fillId="6" borderId="13" xfId="10" applyFont="1" applyFill="1" applyBorder="1"/>
    <xf numFmtId="0" fontId="39" fillId="6" borderId="13" xfId="11" applyNumberFormat="1" applyFont="1" applyFill="1" applyBorder="1" applyAlignment="1">
      <alignment horizontal="center"/>
    </xf>
    <xf numFmtId="166" fontId="39" fillId="6" borderId="12" xfId="11" applyFont="1" applyFill="1" applyBorder="1"/>
    <xf numFmtId="0" fontId="29" fillId="0" borderId="0" xfId="10" applyFont="1"/>
    <xf numFmtId="0" fontId="6" fillId="0" borderId="0" xfId="10" applyFont="1"/>
    <xf numFmtId="0" fontId="34" fillId="5" borderId="5" xfId="10" applyFont="1" applyFill="1" applyBorder="1" applyAlignment="1">
      <alignment vertical="top"/>
    </xf>
    <xf numFmtId="0" fontId="34" fillId="5" borderId="4" xfId="10" applyFont="1" applyFill="1" applyBorder="1" applyAlignment="1">
      <alignment vertical="top"/>
    </xf>
    <xf numFmtId="166" fontId="13" fillId="0" borderId="13" xfId="1" applyFont="1" applyBorder="1"/>
    <xf numFmtId="43" fontId="13" fillId="0" borderId="13" xfId="12" applyNumberFormat="1" applyFont="1" applyBorder="1" applyAlignment="1">
      <alignment horizontal="center"/>
    </xf>
    <xf numFmtId="166" fontId="13" fillId="0" borderId="0" xfId="12" applyNumberFormat="1" applyFont="1"/>
    <xf numFmtId="166" fontId="13" fillId="0" borderId="13" xfId="9" applyNumberFormat="1" applyFont="1" applyBorder="1"/>
    <xf numFmtId="9" fontId="8" fillId="0" borderId="0" xfId="9" applyFont="1" applyAlignment="1" applyProtection="1">
      <alignment horizontal="center"/>
      <protection locked="0"/>
    </xf>
    <xf numFmtId="4" fontId="10" fillId="12" borderId="4" xfId="8" applyNumberFormat="1" applyFont="1" applyFill="1" applyBorder="1" applyAlignment="1" applyProtection="1">
      <alignment horizontal="center" vertical="center" wrapText="1"/>
      <protection locked="0"/>
    </xf>
    <xf numFmtId="166" fontId="10" fillId="12" borderId="4" xfId="1" applyFont="1" applyFill="1" applyBorder="1" applyAlignment="1" applyProtection="1">
      <alignment horizontal="center" vertical="center" wrapText="1"/>
      <protection locked="0"/>
    </xf>
    <xf numFmtId="4" fontId="42" fillId="13" borderId="4" xfId="8" applyNumberFormat="1" applyFont="1" applyFill="1" applyBorder="1" applyAlignment="1" applyProtection="1">
      <alignment horizontal="center" vertical="center" wrapText="1"/>
      <protection hidden="1"/>
    </xf>
    <xf numFmtId="166" fontId="38" fillId="10" borderId="13" xfId="11" applyFont="1" applyFill="1" applyBorder="1"/>
    <xf numFmtId="0" fontId="25" fillId="0" borderId="23" xfId="10" applyFont="1" applyBorder="1"/>
    <xf numFmtId="166" fontId="25" fillId="0" borderId="18" xfId="11" applyFont="1" applyBorder="1"/>
    <xf numFmtId="0" fontId="34" fillId="0" borderId="5" xfId="12" applyFont="1" applyBorder="1" applyAlignment="1">
      <alignment horizontal="left"/>
    </xf>
    <xf numFmtId="0" fontId="34" fillId="0" borderId="21" xfId="12" applyFont="1" applyBorder="1" applyAlignment="1">
      <alignment horizontal="left"/>
    </xf>
    <xf numFmtId="0" fontId="34" fillId="0" borderId="4" xfId="12" applyFont="1" applyBorder="1" applyAlignment="1">
      <alignment horizontal="left"/>
    </xf>
    <xf numFmtId="0" fontId="38" fillId="6" borderId="13" xfId="10" applyFont="1" applyFill="1" applyBorder="1" applyAlignment="1">
      <alignment horizontal="center"/>
    </xf>
    <xf numFmtId="0" fontId="43" fillId="8" borderId="12" xfId="12" applyFont="1" applyFill="1" applyBorder="1"/>
    <xf numFmtId="0" fontId="43" fillId="8" borderId="19" xfId="12" applyFont="1" applyFill="1" applyBorder="1"/>
    <xf numFmtId="0" fontId="43" fillId="8" borderId="20" xfId="12" applyFont="1" applyFill="1" applyBorder="1"/>
    <xf numFmtId="0" fontId="34" fillId="0" borderId="5" xfId="10" applyFont="1" applyBorder="1" applyAlignment="1">
      <alignment vertical="top" wrapText="1"/>
    </xf>
    <xf numFmtId="0" fontId="34" fillId="0" borderId="4" xfId="10" applyFont="1" applyBorder="1" applyAlignment="1">
      <alignment vertical="top"/>
    </xf>
    <xf numFmtId="0" fontId="34" fillId="5" borderId="5" xfId="10" applyFont="1" applyFill="1" applyBorder="1" applyAlignment="1">
      <alignment vertical="top" wrapText="1"/>
    </xf>
    <xf numFmtId="0" fontId="34" fillId="5" borderId="4" xfId="10" applyFont="1" applyFill="1" applyBorder="1" applyAlignment="1">
      <alignment vertical="top" wrapText="1"/>
    </xf>
    <xf numFmtId="166" fontId="13" fillId="0" borderId="13" xfId="9" applyNumberFormat="1" applyFont="1" applyBorder="1" applyAlignment="1">
      <alignment horizontal="center" vertical="center"/>
    </xf>
    <xf numFmtId="166" fontId="13" fillId="0" borderId="13" xfId="12" applyNumberFormat="1" applyFont="1" applyBorder="1" applyAlignment="1">
      <alignment horizontal="center"/>
    </xf>
    <xf numFmtId="166" fontId="25" fillId="10" borderId="0" xfId="11" applyFont="1" applyFill="1" applyBorder="1"/>
    <xf numFmtId="43" fontId="34" fillId="0" borderId="0" xfId="12" applyNumberFormat="1" applyFont="1"/>
    <xf numFmtId="166" fontId="19" fillId="0" borderId="4" xfId="1" applyFont="1" applyBorder="1" applyAlignment="1">
      <alignment horizontal="center"/>
    </xf>
    <xf numFmtId="0" fontId="31" fillId="0" borderId="0" xfId="10" applyFont="1" applyAlignment="1">
      <alignment horizontal="left"/>
    </xf>
    <xf numFmtId="0" fontId="8" fillId="0" borderId="0" xfId="0" applyFont="1" applyProtection="1">
      <protection locked="0"/>
    </xf>
    <xf numFmtId="166" fontId="13" fillId="0" borderId="13" xfId="9" applyNumberFormat="1" applyFont="1" applyFill="1" applyBorder="1" applyAlignment="1">
      <alignment horizontal="center" vertical="center"/>
    </xf>
    <xf numFmtId="0" fontId="25" fillId="0" borderId="12" xfId="12" applyFont="1" applyBorder="1" applyAlignment="1">
      <alignment horizontal="center"/>
    </xf>
    <xf numFmtId="9" fontId="25" fillId="0" borderId="19" xfId="9" applyFont="1" applyBorder="1" applyAlignment="1">
      <alignment horizontal="center"/>
    </xf>
    <xf numFmtId="0" fontId="44" fillId="0" borderId="19" xfId="12" applyFont="1" applyBorder="1"/>
    <xf numFmtId="166" fontId="25" fillId="0" borderId="19" xfId="9" applyNumberFormat="1" applyFont="1" applyBorder="1" applyAlignment="1">
      <alignment horizontal="center" vertical="center"/>
    </xf>
    <xf numFmtId="166" fontId="25" fillId="0" borderId="20" xfId="11" applyFont="1" applyBorder="1"/>
    <xf numFmtId="0" fontId="25" fillId="0" borderId="0" xfId="12" applyFont="1"/>
    <xf numFmtId="0" fontId="45" fillId="14" borderId="22" xfId="0" applyFont="1" applyFill="1" applyBorder="1" applyAlignment="1">
      <alignment horizontal="center" vertical="center" wrapText="1"/>
    </xf>
    <xf numFmtId="0" fontId="45" fillId="15" borderId="22" xfId="0" applyFont="1" applyFill="1" applyBorder="1" applyAlignment="1">
      <alignment horizontal="center" vertical="center" wrapText="1"/>
    </xf>
    <xf numFmtId="0" fontId="4" fillId="0" borderId="7" xfId="0" applyFont="1" applyBorder="1" applyAlignment="1" applyProtection="1">
      <alignment horizontal="center"/>
      <protection locked="0"/>
    </xf>
    <xf numFmtId="166" fontId="47" fillId="0" borderId="8" xfId="1" applyFont="1" applyBorder="1" applyAlignment="1">
      <alignment horizontal="center"/>
    </xf>
    <xf numFmtId="0" fontId="4" fillId="0" borderId="10" xfId="0" applyFont="1" applyBorder="1" applyAlignment="1" applyProtection="1">
      <alignment horizontal="center"/>
      <protection locked="0"/>
    </xf>
    <xf numFmtId="0" fontId="4" fillId="0" borderId="0" xfId="0" applyFont="1" applyAlignment="1" applyProtection="1">
      <alignment horizontal="left"/>
      <protection locked="0"/>
    </xf>
    <xf numFmtId="14" fontId="4" fillId="0" borderId="4" xfId="0" applyNumberFormat="1" applyFont="1" applyBorder="1" applyAlignment="1" applyProtection="1">
      <alignment horizontal="center"/>
      <protection locked="0"/>
    </xf>
    <xf numFmtId="166" fontId="47" fillId="0" borderId="4" xfId="1" applyFont="1" applyBorder="1" applyAlignment="1">
      <alignment horizontal="center"/>
    </xf>
    <xf numFmtId="166" fontId="10" fillId="16" borderId="4" xfId="1" applyFont="1" applyFill="1" applyBorder="1" applyAlignment="1" applyProtection="1">
      <alignment horizontal="center" vertical="center" wrapText="1"/>
      <protection locked="0"/>
    </xf>
    <xf numFmtId="166" fontId="35" fillId="8" borderId="13" xfId="11" applyFont="1" applyFill="1" applyBorder="1"/>
    <xf numFmtId="0" fontId="34" fillId="5" borderId="5" xfId="10" applyFont="1" applyFill="1" applyBorder="1" applyAlignment="1">
      <alignment horizontal="center" vertical="top"/>
    </xf>
    <xf numFmtId="0" fontId="2" fillId="0" borderId="0" xfId="3" applyFont="1" applyBorder="1" applyAlignment="1" applyProtection="1">
      <alignment horizontal="left"/>
      <protection locked="0"/>
    </xf>
    <xf numFmtId="0" fontId="6" fillId="0" borderId="0" xfId="4" applyFont="1" applyAlignment="1" applyProtection="1">
      <alignment horizontal="left" vertical="center"/>
      <protection locked="0"/>
    </xf>
    <xf numFmtId="4" fontId="4" fillId="0" borderId="0" xfId="1" applyNumberFormat="1" applyFont="1" applyAlignment="1" applyProtection="1">
      <alignment horizontal="center"/>
      <protection locked="0"/>
    </xf>
    <xf numFmtId="4" fontId="17" fillId="0" borderId="0" xfId="1" applyNumberFormat="1" applyFont="1" applyAlignment="1" applyProtection="1">
      <alignment horizontal="center"/>
      <protection locked="0"/>
    </xf>
    <xf numFmtId="0" fontId="10" fillId="4" borderId="25" xfId="8" applyFont="1" applyBorder="1" applyAlignment="1" applyProtection="1">
      <alignment horizontal="center" vertical="center" wrapText="1"/>
      <protection locked="0"/>
    </xf>
    <xf numFmtId="0" fontId="10" fillId="4" borderId="26" xfId="8" applyFont="1" applyBorder="1" applyAlignment="1" applyProtection="1">
      <alignment horizontal="center" vertical="center" wrapText="1"/>
      <protection locked="0"/>
    </xf>
    <xf numFmtId="0" fontId="10" fillId="4" borderId="27" xfId="8" applyFont="1" applyBorder="1" applyAlignment="1" applyProtection="1">
      <alignment horizontal="center" vertical="center" wrapText="1"/>
      <protection locked="0"/>
    </xf>
    <xf numFmtId="0" fontId="45" fillId="14" borderId="28" xfId="0" applyFont="1" applyFill="1" applyBorder="1" applyAlignment="1">
      <alignment horizontal="center" vertical="center" wrapText="1"/>
    </xf>
    <xf numFmtId="166" fontId="10" fillId="4" borderId="27" xfId="1" applyFont="1" applyFill="1" applyBorder="1" applyAlignment="1" applyProtection="1">
      <alignment horizontal="center" vertical="center" wrapText="1"/>
      <protection locked="0"/>
    </xf>
    <xf numFmtId="0" fontId="10" fillId="4" borderId="27" xfId="1" applyNumberFormat="1" applyFont="1" applyFill="1" applyBorder="1" applyAlignment="1" applyProtection="1">
      <alignment horizontal="center" vertical="center" wrapText="1"/>
      <protection locked="0"/>
    </xf>
    <xf numFmtId="166" fontId="10" fillId="12" borderId="27" xfId="1" applyFont="1" applyFill="1" applyBorder="1" applyAlignment="1" applyProtection="1">
      <alignment horizontal="center" vertical="center" wrapText="1"/>
      <protection locked="0"/>
    </xf>
    <xf numFmtId="166" fontId="10" fillId="8" borderId="27" xfId="1" applyFont="1" applyFill="1" applyBorder="1" applyAlignment="1" applyProtection="1">
      <alignment horizontal="center" vertical="center" wrapText="1"/>
      <protection locked="0"/>
    </xf>
    <xf numFmtId="4" fontId="10" fillId="12" borderId="27" xfId="8" applyNumberFormat="1" applyFont="1" applyFill="1" applyBorder="1" applyAlignment="1" applyProtection="1">
      <alignment horizontal="center" vertical="center" wrapText="1"/>
      <protection locked="0"/>
    </xf>
    <xf numFmtId="0" fontId="22" fillId="4" borderId="27" xfId="8" applyFont="1" applyBorder="1" applyAlignment="1" applyProtection="1">
      <alignment horizontal="center" vertical="center" wrapText="1"/>
      <protection locked="0"/>
    </xf>
    <xf numFmtId="0" fontId="8" fillId="0" borderId="34" xfId="0" applyFont="1" applyBorder="1" applyAlignment="1" applyProtection="1">
      <alignment horizontal="centerContinuous"/>
      <protection locked="0"/>
    </xf>
    <xf numFmtId="0" fontId="8" fillId="0" borderId="35" xfId="0" applyFont="1" applyBorder="1" applyAlignment="1" applyProtection="1">
      <alignment horizontal="centerContinuous"/>
      <protection locked="0"/>
    </xf>
    <xf numFmtId="0" fontId="8" fillId="0" borderId="36" xfId="0" applyFont="1" applyBorder="1" applyAlignment="1" applyProtection="1">
      <alignment horizontal="centerContinuous"/>
      <protection locked="0"/>
    </xf>
    <xf numFmtId="0" fontId="8" fillId="0" borderId="36" xfId="0" applyFont="1" applyBorder="1" applyAlignment="1" applyProtection="1">
      <alignment horizontal="center"/>
      <protection locked="0"/>
    </xf>
    <xf numFmtId="166" fontId="8" fillId="0" borderId="36" xfId="0" applyNumberFormat="1" applyFont="1" applyBorder="1" applyAlignment="1" applyProtection="1">
      <alignment horizontal="centerContinuous"/>
      <protection locked="0"/>
    </xf>
    <xf numFmtId="0" fontId="48" fillId="17" borderId="38" xfId="0" applyFont="1" applyFill="1" applyBorder="1" applyAlignment="1">
      <alignment horizontal="center" wrapText="1"/>
    </xf>
    <xf numFmtId="0" fontId="49" fillId="0" borderId="0" xfId="0" applyFont="1"/>
    <xf numFmtId="0" fontId="3" fillId="0" borderId="0" xfId="0" applyFont="1"/>
    <xf numFmtId="0" fontId="10" fillId="0" borderId="4" xfId="6" applyFont="1" applyBorder="1" applyAlignment="1" applyProtection="1">
      <alignment horizontal="center" shrinkToFit="1"/>
      <protection locked="0"/>
    </xf>
    <xf numFmtId="166" fontId="10" fillId="0" borderId="4" xfId="1" applyFont="1" applyBorder="1" applyAlignment="1" applyProtection="1">
      <alignment horizontal="center" shrinkToFit="1"/>
      <protection locked="0"/>
    </xf>
    <xf numFmtId="0" fontId="10" fillId="0" borderId="4" xfId="1" applyNumberFormat="1" applyFont="1" applyBorder="1" applyAlignment="1" applyProtection="1">
      <alignment horizontal="center" shrinkToFit="1"/>
      <protection locked="0"/>
    </xf>
    <xf numFmtId="166" fontId="10" fillId="0" borderId="7" xfId="1" applyFont="1" applyBorder="1" applyAlignment="1" applyProtection="1">
      <alignment horizontal="center" shrinkToFit="1"/>
      <protection locked="0"/>
    </xf>
    <xf numFmtId="0" fontId="10" fillId="0" borderId="0" xfId="6" applyFont="1" applyBorder="1" applyAlignment="1" applyProtection="1">
      <protection locked="0"/>
    </xf>
    <xf numFmtId="0" fontId="46" fillId="5" borderId="29" xfId="6" applyFont="1" applyFill="1" applyBorder="1" applyAlignment="1" applyProtection="1">
      <alignment horizontal="center"/>
      <protection locked="0"/>
    </xf>
    <xf numFmtId="0" fontId="46" fillId="5" borderId="3" xfId="6" applyFont="1" applyFill="1" applyBorder="1" applyAlignment="1" applyProtection="1">
      <alignment horizontal="center"/>
      <protection locked="0"/>
    </xf>
    <xf numFmtId="0" fontId="46" fillId="5" borderId="30" xfId="6" applyFont="1" applyFill="1" applyBorder="1" applyAlignment="1" applyProtection="1">
      <alignment horizontal="center"/>
      <protection locked="0"/>
    </xf>
    <xf numFmtId="0" fontId="4" fillId="0" borderId="31" xfId="6" applyFont="1" applyBorder="1" applyAlignment="1" applyProtection="1">
      <alignment horizontal="center"/>
      <protection locked="0"/>
    </xf>
    <xf numFmtId="0" fontId="10" fillId="0" borderId="7" xfId="6" applyFont="1" applyBorder="1" applyAlignment="1" applyProtection="1">
      <alignment shrinkToFit="1"/>
      <protection locked="0"/>
    </xf>
    <xf numFmtId="17" fontId="10" fillId="0" borderId="7" xfId="1" applyNumberFormat="1" applyFont="1" applyBorder="1" applyAlignment="1" applyProtection="1">
      <alignment horizontal="center" shrinkToFit="1"/>
      <protection locked="0"/>
    </xf>
    <xf numFmtId="166" fontId="10" fillId="0" borderId="7" xfId="1" applyFont="1" applyBorder="1" applyAlignment="1" applyProtection="1">
      <alignment shrinkToFit="1"/>
      <protection locked="0"/>
    </xf>
    <xf numFmtId="0" fontId="46" fillId="5" borderId="9" xfId="6" applyFont="1" applyFill="1" applyBorder="1" applyAlignment="1" applyProtection="1">
      <alignment horizontal="center"/>
      <protection locked="0"/>
    </xf>
    <xf numFmtId="166" fontId="10" fillId="0" borderId="4" xfId="1" applyFont="1" applyBorder="1" applyAlignment="1" applyProtection="1">
      <alignment shrinkToFit="1"/>
      <protection locked="0"/>
    </xf>
    <xf numFmtId="166" fontId="4" fillId="0" borderId="0" xfId="1" applyFont="1" applyAlignment="1" applyProtection="1">
      <protection locked="0"/>
    </xf>
    <xf numFmtId="166" fontId="31" fillId="0" borderId="39" xfId="11" applyFont="1" applyFill="1" applyBorder="1" applyAlignment="1">
      <alignment horizontal="center"/>
    </xf>
    <xf numFmtId="0" fontId="13" fillId="0" borderId="39" xfId="10" applyFont="1" applyBorder="1" applyAlignment="1">
      <alignment horizontal="left"/>
    </xf>
    <xf numFmtId="0" fontId="13" fillId="0" borderId="40" xfId="10" applyFont="1" applyBorder="1" applyAlignment="1">
      <alignment horizontal="left"/>
    </xf>
    <xf numFmtId="166" fontId="8" fillId="0" borderId="36" xfId="0" applyNumberFormat="1" applyFont="1" applyBorder="1" applyAlignment="1" applyProtection="1">
      <alignment horizontal="left"/>
      <protection locked="0"/>
    </xf>
    <xf numFmtId="43" fontId="50" fillId="0" borderId="0" xfId="10" applyNumberFormat="1" applyFont="1"/>
    <xf numFmtId="166" fontId="31" fillId="0" borderId="0" xfId="11" applyFont="1" applyFill="1" applyBorder="1" applyAlignment="1">
      <alignment horizontal="center" vertical="center" wrapText="1"/>
    </xf>
    <xf numFmtId="166" fontId="29" fillId="0" borderId="0" xfId="11" applyFont="1" applyFill="1" applyAlignment="1">
      <alignment horizontal="centerContinuous"/>
    </xf>
    <xf numFmtId="166" fontId="32" fillId="0" borderId="0" xfId="11" applyFont="1" applyFill="1" applyAlignment="1">
      <alignment horizontal="right"/>
    </xf>
    <xf numFmtId="166" fontId="34" fillId="0" borderId="0" xfId="11" applyFont="1" applyFill="1" applyBorder="1"/>
    <xf numFmtId="166" fontId="38" fillId="0" borderId="0" xfId="11" applyFont="1" applyFill="1" applyBorder="1"/>
    <xf numFmtId="0" fontId="25" fillId="0" borderId="44" xfId="12" applyFont="1" applyBorder="1" applyAlignment="1">
      <alignment horizontal="centerContinuous"/>
    </xf>
    <xf numFmtId="166" fontId="25" fillId="0" borderId="18" xfId="11" applyFont="1" applyFill="1" applyBorder="1"/>
    <xf numFmtId="0" fontId="25" fillId="0" borderId="39" xfId="12" applyFont="1" applyBorder="1" applyAlignment="1">
      <alignment horizontal="center"/>
    </xf>
    <xf numFmtId="43" fontId="13" fillId="0" borderId="39" xfId="12" applyNumberFormat="1" applyFont="1" applyBorder="1" applyAlignment="1">
      <alignment horizontal="center"/>
    </xf>
    <xf numFmtId="166" fontId="13" fillId="0" borderId="39" xfId="12" applyNumberFormat="1" applyFont="1" applyBorder="1" applyAlignment="1">
      <alignment horizontal="center"/>
    </xf>
    <xf numFmtId="166" fontId="13" fillId="0" borderId="39" xfId="9" applyNumberFormat="1" applyFont="1" applyFill="1" applyBorder="1"/>
    <xf numFmtId="166" fontId="13" fillId="0" borderId="0" xfId="11" applyFont="1" applyFill="1"/>
    <xf numFmtId="4" fontId="42" fillId="13" borderId="27" xfId="8" applyNumberFormat="1" applyFont="1" applyFill="1" applyBorder="1" applyAlignment="1" applyProtection="1">
      <alignment horizontal="center" vertical="center" wrapText="1"/>
      <protection hidden="1"/>
    </xf>
    <xf numFmtId="166" fontId="8" fillId="10" borderId="36" xfId="0" applyNumberFormat="1" applyFont="1" applyFill="1" applyBorder="1" applyAlignment="1" applyProtection="1">
      <alignment horizontal="centerContinuous"/>
      <protection locked="0"/>
    </xf>
    <xf numFmtId="9" fontId="34" fillId="0" borderId="45" xfId="9" applyFont="1" applyBorder="1" applyAlignment="1">
      <alignment horizontal="center"/>
    </xf>
    <xf numFmtId="0" fontId="36" fillId="0" borderId="45" xfId="12" applyFont="1" applyBorder="1"/>
    <xf numFmtId="0" fontId="13" fillId="0" borderId="45" xfId="10" applyFont="1" applyBorder="1" applyAlignment="1">
      <alignment horizontal="left"/>
    </xf>
    <xf numFmtId="0" fontId="34" fillId="0" borderId="22" xfId="10" applyFont="1" applyBorder="1" applyAlignment="1">
      <alignment horizontal="left"/>
    </xf>
    <xf numFmtId="0" fontId="4" fillId="0" borderId="46" xfId="0" applyFont="1" applyBorder="1" applyAlignment="1" applyProtection="1">
      <alignment horizontal="center"/>
      <protection locked="0"/>
    </xf>
    <xf numFmtId="14" fontId="4" fillId="0" borderId="0" xfId="0" applyNumberFormat="1" applyFont="1" applyAlignment="1" applyProtection="1">
      <alignment horizontal="center"/>
      <protection locked="0"/>
    </xf>
    <xf numFmtId="0" fontId="4" fillId="0" borderId="47" xfId="0" applyFont="1" applyBorder="1" applyAlignment="1" applyProtection="1">
      <alignment horizontal="center"/>
      <protection locked="0"/>
    </xf>
    <xf numFmtId="0" fontId="15" fillId="0" borderId="49" xfId="0" applyFont="1" applyBorder="1" applyAlignment="1" applyProtection="1">
      <alignment horizontal="center"/>
      <protection locked="0"/>
    </xf>
    <xf numFmtId="0" fontId="15" fillId="0" borderId="0" xfId="0" applyFont="1" applyAlignment="1" applyProtection="1">
      <alignment horizontal="center"/>
      <protection locked="0"/>
    </xf>
    <xf numFmtId="0" fontId="15" fillId="0" borderId="47" xfId="0" applyFont="1" applyBorder="1" applyAlignment="1" applyProtection="1">
      <alignment horizontal="center"/>
      <protection locked="0"/>
    </xf>
    <xf numFmtId="0" fontId="15" fillId="0" borderId="50" xfId="0" applyFont="1" applyBorder="1" applyAlignment="1" applyProtection="1">
      <alignment horizontal="center"/>
      <protection locked="0"/>
    </xf>
    <xf numFmtId="166" fontId="8" fillId="0" borderId="35" xfId="0" applyNumberFormat="1" applyFont="1" applyBorder="1" applyAlignment="1" applyProtection="1">
      <alignment horizontal="centerContinuous"/>
      <protection locked="0"/>
    </xf>
    <xf numFmtId="4" fontId="4" fillId="11" borderId="7" xfId="7" applyNumberFormat="1" applyFont="1" applyFill="1" applyBorder="1" applyAlignment="1" applyProtection="1">
      <alignment horizontal="center"/>
      <protection hidden="1"/>
    </xf>
    <xf numFmtId="4" fontId="4" fillId="11" borderId="4" xfId="7" applyNumberFormat="1" applyFont="1" applyFill="1" applyBorder="1" applyAlignment="1" applyProtection="1">
      <alignment horizontal="center"/>
      <protection hidden="1"/>
    </xf>
    <xf numFmtId="166" fontId="8" fillId="0" borderId="36" xfId="0" applyNumberFormat="1" applyFont="1" applyBorder="1" applyAlignment="1" applyProtection="1">
      <alignment horizontal="center"/>
      <protection locked="0"/>
    </xf>
    <xf numFmtId="0" fontId="13" fillId="5" borderId="4" xfId="10" applyFont="1" applyFill="1" applyBorder="1" applyAlignment="1">
      <alignment vertical="top" wrapText="1"/>
    </xf>
    <xf numFmtId="0" fontId="13" fillId="5" borderId="21" xfId="10" applyFont="1" applyFill="1" applyBorder="1" applyAlignment="1">
      <alignment vertical="top" wrapText="1"/>
    </xf>
    <xf numFmtId="0" fontId="34" fillId="0" borderId="45" xfId="12" applyFont="1" applyBorder="1" applyAlignment="1">
      <alignment horizontal="left"/>
    </xf>
    <xf numFmtId="0" fontId="51" fillId="14" borderId="22" xfId="0" applyFont="1" applyFill="1" applyBorder="1" applyAlignment="1">
      <alignment horizontal="center" vertical="center" wrapText="1"/>
    </xf>
    <xf numFmtId="0" fontId="51" fillId="15" borderId="22" xfId="0" applyFont="1" applyFill="1" applyBorder="1" applyAlignment="1">
      <alignment horizontal="center" vertical="center" wrapText="1"/>
    </xf>
    <xf numFmtId="0" fontId="52" fillId="0" borderId="0" xfId="0" applyFont="1" applyProtection="1">
      <protection locked="0"/>
    </xf>
    <xf numFmtId="166" fontId="6" fillId="0" borderId="0" xfId="1" applyFont="1" applyAlignment="1" applyProtection="1">
      <alignment horizontal="centerContinuous" vertical="center"/>
      <protection locked="0"/>
    </xf>
    <xf numFmtId="0" fontId="6" fillId="0" borderId="0" xfId="1" applyNumberFormat="1" applyFont="1" applyAlignment="1" applyProtection="1">
      <alignment horizontal="centerContinuous" vertical="center"/>
      <protection locked="0"/>
    </xf>
    <xf numFmtId="0" fontId="6" fillId="0" borderId="0" xfId="4" applyFont="1" applyAlignment="1" applyProtection="1">
      <alignment horizontal="center" vertical="center"/>
      <protection locked="0"/>
    </xf>
    <xf numFmtId="0" fontId="6" fillId="0" borderId="0" xfId="0" applyFont="1" applyAlignment="1" applyProtection="1">
      <alignment horizontal="center"/>
      <protection locked="0"/>
    </xf>
    <xf numFmtId="166" fontId="6" fillId="0" borderId="0" xfId="1" applyFont="1" applyAlignment="1" applyProtection="1">
      <alignment horizontal="center"/>
      <protection locked="0"/>
    </xf>
    <xf numFmtId="0" fontId="6" fillId="0" borderId="0" xfId="1" applyNumberFormat="1" applyFont="1" applyAlignment="1" applyProtection="1">
      <alignment horizontal="center"/>
      <protection locked="0"/>
    </xf>
    <xf numFmtId="4" fontId="6" fillId="0" borderId="0" xfId="1" applyNumberFormat="1" applyFont="1" applyAlignment="1" applyProtection="1">
      <alignment horizontal="center"/>
      <protection locked="0"/>
    </xf>
    <xf numFmtId="4" fontId="52" fillId="0" borderId="0" xfId="1" applyNumberFormat="1" applyFont="1" applyProtection="1">
      <protection locked="0"/>
    </xf>
    <xf numFmtId="0" fontId="52" fillId="0" borderId="0" xfId="1" applyNumberFormat="1" applyFont="1" applyAlignment="1" applyProtection="1">
      <alignment horizontal="center"/>
      <protection locked="0"/>
    </xf>
    <xf numFmtId="4" fontId="52" fillId="0" borderId="0" xfId="1" applyNumberFormat="1" applyFont="1" applyAlignment="1" applyProtection="1">
      <alignment horizontal="center"/>
      <protection locked="0"/>
    </xf>
    <xf numFmtId="0" fontId="52" fillId="0" borderId="0" xfId="1" applyNumberFormat="1" applyFont="1" applyProtection="1">
      <protection locked="0"/>
    </xf>
    <xf numFmtId="0" fontId="6" fillId="0" borderId="0" xfId="0" applyFont="1" applyAlignment="1" applyProtection="1">
      <alignment horizontal="left"/>
      <protection locked="0"/>
    </xf>
    <xf numFmtId="9" fontId="6" fillId="0" borderId="0" xfId="9" applyFont="1" applyAlignment="1" applyProtection="1">
      <alignment horizontal="center"/>
      <protection locked="0"/>
    </xf>
    <xf numFmtId="0" fontId="53" fillId="0" borderId="11" xfId="6" applyFont="1" applyBorder="1" applyAlignment="1" applyProtection="1">
      <alignment horizontal="center" vertical="center"/>
      <protection locked="0"/>
    </xf>
    <xf numFmtId="0" fontId="53" fillId="0" borderId="7" xfId="6" applyFont="1" applyBorder="1" applyAlignment="1" applyProtection="1">
      <alignment vertical="center" shrinkToFit="1"/>
      <protection locked="0"/>
    </xf>
    <xf numFmtId="0" fontId="53" fillId="0" borderId="7" xfId="6" applyFont="1" applyBorder="1" applyAlignment="1" applyProtection="1">
      <alignment horizontal="center" vertical="center" shrinkToFit="1"/>
      <protection locked="0"/>
    </xf>
    <xf numFmtId="166" fontId="53" fillId="0" borderId="7" xfId="1" applyFont="1" applyBorder="1" applyAlignment="1" applyProtection="1">
      <alignment horizontal="center" vertical="center" shrinkToFit="1"/>
      <protection locked="0"/>
    </xf>
    <xf numFmtId="17" fontId="53" fillId="0" borderId="7" xfId="1" applyNumberFormat="1" applyFont="1" applyBorder="1" applyAlignment="1" applyProtection="1">
      <alignment horizontal="center" vertical="center" shrinkToFit="1"/>
      <protection locked="0"/>
    </xf>
    <xf numFmtId="166" fontId="53" fillId="0" borderId="7" xfId="1" applyFont="1" applyFill="1" applyBorder="1" applyAlignment="1" applyProtection="1">
      <alignment vertical="center" shrinkToFit="1"/>
      <protection locked="0"/>
    </xf>
    <xf numFmtId="166" fontId="53" fillId="0" borderId="7" xfId="1" applyFont="1" applyBorder="1" applyAlignment="1" applyProtection="1">
      <alignment vertical="center" shrinkToFit="1"/>
      <protection locked="0"/>
    </xf>
    <xf numFmtId="4" fontId="52" fillId="3" borderId="7" xfId="7" applyNumberFormat="1" applyFont="1" applyBorder="1" applyProtection="1">
      <protection hidden="1"/>
    </xf>
    <xf numFmtId="0" fontId="53" fillId="0" borderId="0" xfId="6" applyFont="1" applyBorder="1" applyAlignment="1" applyProtection="1">
      <alignment vertical="center"/>
      <protection locked="0"/>
    </xf>
    <xf numFmtId="0" fontId="54" fillId="5" borderId="9" xfId="6" applyFont="1" applyFill="1" applyBorder="1" applyAlignment="1" applyProtection="1">
      <alignment horizontal="center" vertical="center"/>
      <protection locked="0"/>
    </xf>
    <xf numFmtId="166" fontId="53" fillId="0" borderId="4" xfId="1" applyFont="1" applyBorder="1" applyAlignment="1" applyProtection="1">
      <alignment horizontal="center" vertical="center" shrinkToFit="1"/>
      <protection locked="0"/>
    </xf>
    <xf numFmtId="0" fontId="53" fillId="0" borderId="4" xfId="1" applyNumberFormat="1" applyFont="1" applyBorder="1" applyAlignment="1" applyProtection="1">
      <alignment horizontal="center" vertical="center" shrinkToFit="1"/>
      <protection locked="0"/>
    </xf>
    <xf numFmtId="166" fontId="53" fillId="0" borderId="4" xfId="1" applyFont="1" applyFill="1" applyBorder="1" applyAlignment="1" applyProtection="1">
      <alignment vertical="center" shrinkToFit="1"/>
      <protection locked="0"/>
    </xf>
    <xf numFmtId="166" fontId="52" fillId="0" borderId="8" xfId="1" applyFont="1" applyBorder="1" applyAlignment="1">
      <alignment horizontal="center"/>
    </xf>
    <xf numFmtId="166" fontId="52" fillId="0" borderId="4" xfId="1" applyFont="1" applyBorder="1" applyAlignment="1">
      <alignment horizontal="center"/>
    </xf>
    <xf numFmtId="4" fontId="53" fillId="0" borderId="14" xfId="1" applyNumberFormat="1" applyFont="1" applyBorder="1" applyAlignment="1" applyProtection="1">
      <alignment vertical="center"/>
      <protection locked="0"/>
    </xf>
    <xf numFmtId="4" fontId="53" fillId="0" borderId="4" xfId="1" applyNumberFormat="1" applyFont="1" applyBorder="1" applyAlignment="1" applyProtection="1">
      <alignment vertical="center"/>
      <protection locked="0"/>
    </xf>
    <xf numFmtId="166" fontId="53" fillId="0" borderId="4" xfId="1" applyFont="1" applyBorder="1" applyAlignment="1" applyProtection="1">
      <alignment vertical="center" shrinkToFit="1"/>
      <protection locked="0"/>
    </xf>
    <xf numFmtId="0" fontId="52" fillId="0" borderId="10" xfId="0" applyFont="1" applyBorder="1" applyAlignment="1" applyProtection="1">
      <alignment horizontal="center"/>
      <protection locked="0"/>
    </xf>
    <xf numFmtId="0" fontId="54" fillId="5" borderId="3" xfId="6" applyFont="1" applyFill="1" applyBorder="1" applyAlignment="1" applyProtection="1">
      <alignment horizontal="center" vertical="center"/>
      <protection locked="0"/>
    </xf>
    <xf numFmtId="0" fontId="55" fillId="0" borderId="4" xfId="6" applyFont="1" applyBorder="1" applyAlignment="1" applyProtection="1">
      <alignment horizontal="left" vertical="center" shrinkToFit="1"/>
      <protection locked="0"/>
    </xf>
    <xf numFmtId="166" fontId="52" fillId="0" borderId="4" xfId="1" applyFont="1" applyBorder="1" applyAlignment="1" applyProtection="1">
      <alignment horizontal="center" shrinkToFit="1"/>
      <protection locked="0"/>
    </xf>
    <xf numFmtId="166" fontId="53" fillId="0" borderId="4" xfId="1" applyFont="1" applyFill="1" applyBorder="1" applyAlignment="1" applyProtection="1">
      <alignment horizontal="left" vertical="center" shrinkToFit="1"/>
      <protection locked="0"/>
    </xf>
    <xf numFmtId="166" fontId="53" fillId="0" borderId="4" xfId="1" applyFont="1" applyBorder="1" applyAlignment="1" applyProtection="1">
      <alignment horizontal="left" vertical="center" shrinkToFit="1"/>
      <protection locked="0"/>
    </xf>
    <xf numFmtId="4" fontId="53" fillId="0" borderId="4" xfId="7" applyNumberFormat="1" applyFont="1" applyFill="1" applyBorder="1" applyAlignment="1" applyProtection="1">
      <alignment horizontal="center"/>
      <protection hidden="1"/>
    </xf>
    <xf numFmtId="0" fontId="53" fillId="0" borderId="16" xfId="6" quotePrefix="1" applyFont="1" applyBorder="1" applyAlignment="1" applyProtection="1">
      <alignment horizontal="center" vertical="center"/>
      <protection locked="0"/>
    </xf>
    <xf numFmtId="166" fontId="53" fillId="0" borderId="6" xfId="1" applyFont="1" applyBorder="1" applyAlignment="1" applyProtection="1">
      <alignment horizontal="center" vertical="center" shrinkToFit="1"/>
      <protection locked="0"/>
    </xf>
    <xf numFmtId="4" fontId="53" fillId="0" borderId="6" xfId="1" applyNumberFormat="1" applyFont="1" applyBorder="1" applyAlignment="1" applyProtection="1">
      <alignment vertical="center"/>
      <protection locked="0"/>
    </xf>
    <xf numFmtId="166" fontId="53" fillId="0" borderId="6" xfId="1" applyFont="1" applyBorder="1" applyAlignment="1" applyProtection="1">
      <alignment vertical="center" shrinkToFit="1"/>
      <protection locked="0"/>
    </xf>
    <xf numFmtId="0" fontId="52" fillId="0" borderId="6" xfId="0" applyFont="1" applyBorder="1" applyAlignment="1" applyProtection="1">
      <alignment horizontal="center"/>
      <protection locked="0"/>
    </xf>
    <xf numFmtId="4" fontId="53" fillId="0" borderId="6" xfId="7" applyNumberFormat="1" applyFont="1" applyFill="1" applyBorder="1" applyAlignment="1" applyProtection="1">
      <alignment horizontal="center"/>
      <protection hidden="1"/>
    </xf>
    <xf numFmtId="0" fontId="53" fillId="0" borderId="10" xfId="6" applyFont="1" applyBorder="1" applyAlignment="1" applyProtection="1">
      <alignment vertical="center" shrinkToFit="1"/>
      <protection locked="0"/>
    </xf>
    <xf numFmtId="4" fontId="53" fillId="3" borderId="14" xfId="7" applyNumberFormat="1" applyFont="1" applyBorder="1" applyProtection="1">
      <protection hidden="1"/>
    </xf>
    <xf numFmtId="0" fontId="52" fillId="0" borderId="14" xfId="0" applyFont="1" applyBorder="1" applyAlignment="1" applyProtection="1">
      <alignment horizontal="center"/>
      <protection locked="0"/>
    </xf>
    <xf numFmtId="4" fontId="53" fillId="0" borderId="14" xfId="7" applyNumberFormat="1" applyFont="1" applyFill="1" applyBorder="1" applyAlignment="1" applyProtection="1">
      <alignment horizontal="center"/>
      <protection hidden="1"/>
    </xf>
    <xf numFmtId="4" fontId="53" fillId="3" borderId="4" xfId="7" applyNumberFormat="1" applyFont="1" applyBorder="1" applyProtection="1">
      <protection hidden="1"/>
    </xf>
    <xf numFmtId="0" fontId="52" fillId="0" borderId="4" xfId="0" applyFont="1" applyBorder="1" applyAlignment="1" applyProtection="1">
      <alignment horizontal="center"/>
      <protection locked="0"/>
    </xf>
    <xf numFmtId="0" fontId="53" fillId="0" borderId="16" xfId="6" applyFont="1" applyBorder="1" applyAlignment="1" applyProtection="1">
      <alignment horizontal="center" vertical="center"/>
      <protection locked="0"/>
    </xf>
    <xf numFmtId="0" fontId="54" fillId="5" borderId="17" xfId="6" applyFont="1" applyFill="1" applyBorder="1" applyAlignment="1" applyProtection="1">
      <alignment horizontal="center" vertical="center"/>
      <protection locked="0"/>
    </xf>
    <xf numFmtId="0" fontId="54" fillId="5" borderId="41" xfId="6" applyFont="1" applyFill="1" applyBorder="1" applyAlignment="1" applyProtection="1">
      <alignment horizontal="center" vertical="center"/>
      <protection locked="0"/>
    </xf>
    <xf numFmtId="166" fontId="53" fillId="0" borderId="7" xfId="1" applyFont="1" applyFill="1" applyBorder="1" applyAlignment="1" applyProtection="1">
      <alignment horizontal="center" vertical="center" shrinkToFit="1"/>
      <protection locked="0"/>
    </xf>
    <xf numFmtId="4" fontId="53" fillId="0" borderId="7" xfId="1" applyNumberFormat="1" applyFont="1" applyFill="1" applyBorder="1" applyAlignment="1" applyProtection="1">
      <alignment vertical="center"/>
      <protection locked="0"/>
    </xf>
    <xf numFmtId="4" fontId="53" fillId="0" borderId="6" xfId="1" applyNumberFormat="1" applyFont="1" applyFill="1" applyBorder="1" applyAlignment="1" applyProtection="1">
      <alignment vertical="center"/>
      <protection locked="0"/>
    </xf>
    <xf numFmtId="0" fontId="6" fillId="5" borderId="3" xfId="6" applyFont="1" applyFill="1" applyBorder="1" applyAlignment="1" applyProtection="1">
      <alignment horizontal="center" vertical="center"/>
      <protection locked="0"/>
    </xf>
    <xf numFmtId="0" fontId="54" fillId="5" borderId="43" xfId="6" applyFont="1" applyFill="1" applyBorder="1" applyAlignment="1" applyProtection="1">
      <alignment horizontal="center" vertical="center"/>
      <protection locked="0"/>
    </xf>
    <xf numFmtId="0" fontId="55" fillId="0" borderId="42" xfId="6" applyFont="1" applyBorder="1" applyAlignment="1" applyProtection="1">
      <alignment horizontal="left" vertical="center" shrinkToFit="1"/>
      <protection locked="0"/>
    </xf>
    <xf numFmtId="49" fontId="53" fillId="0" borderId="16" xfId="6" quotePrefix="1" applyNumberFormat="1" applyFont="1" applyBorder="1" applyAlignment="1" applyProtection="1">
      <alignment horizontal="center" vertical="center"/>
      <protection locked="0"/>
    </xf>
    <xf numFmtId="0" fontId="6" fillId="0" borderId="37" xfId="0" applyFont="1" applyBorder="1" applyProtection="1">
      <protection locked="0"/>
    </xf>
    <xf numFmtId="0" fontId="6" fillId="0" borderId="37" xfId="0" applyFont="1" applyBorder="1" applyAlignment="1" applyProtection="1">
      <alignment horizontal="center"/>
      <protection locked="0"/>
    </xf>
    <xf numFmtId="166" fontId="6" fillId="0" borderId="37" xfId="1" applyFont="1" applyBorder="1" applyAlignment="1" applyProtection="1">
      <alignment horizontal="center"/>
      <protection locked="0"/>
    </xf>
    <xf numFmtId="166" fontId="6" fillId="10" borderId="37" xfId="1" applyFont="1" applyFill="1" applyBorder="1" applyAlignment="1" applyProtection="1">
      <alignment horizontal="center"/>
      <protection locked="0"/>
    </xf>
    <xf numFmtId="4" fontId="6" fillId="0" borderId="0" xfId="1" applyNumberFormat="1" applyFont="1" applyProtection="1">
      <protection locked="0"/>
    </xf>
    <xf numFmtId="0" fontId="52" fillId="0" borderId="0" xfId="0" applyFont="1" applyAlignment="1" applyProtection="1">
      <alignment horizontal="center"/>
      <protection locked="0"/>
    </xf>
    <xf numFmtId="166" fontId="52" fillId="0" borderId="0" xfId="1" applyFont="1" applyAlignment="1" applyProtection="1">
      <alignment horizontal="center"/>
      <protection locked="0"/>
    </xf>
    <xf numFmtId="166" fontId="52" fillId="0" borderId="0" xfId="1" applyFont="1" applyProtection="1">
      <protection locked="0"/>
    </xf>
    <xf numFmtId="4" fontId="2" fillId="0" borderId="0" xfId="1" applyNumberFormat="1" applyFont="1" applyProtection="1">
      <protection locked="0"/>
    </xf>
    <xf numFmtId="166" fontId="2" fillId="0" borderId="0" xfId="1" applyFont="1" applyProtection="1">
      <protection locked="0"/>
    </xf>
    <xf numFmtId="4" fontId="2" fillId="0" borderId="0" xfId="1" applyNumberFormat="1" applyFont="1" applyAlignment="1" applyProtection="1">
      <alignment horizontal="center"/>
      <protection locked="0"/>
    </xf>
    <xf numFmtId="0" fontId="52" fillId="0" borderId="0" xfId="0" applyFont="1"/>
    <xf numFmtId="166" fontId="52" fillId="0" borderId="0" xfId="0" applyNumberFormat="1" applyFont="1" applyProtection="1">
      <protection locked="0"/>
    </xf>
    <xf numFmtId="166" fontId="52" fillId="0" borderId="0" xfId="0" applyNumberFormat="1" applyFont="1" applyAlignment="1" applyProtection="1">
      <alignment horizontal="center"/>
      <protection locked="0"/>
    </xf>
    <xf numFmtId="0" fontId="54" fillId="11" borderId="3" xfId="6" applyFont="1" applyFill="1" applyBorder="1" applyAlignment="1" applyProtection="1">
      <alignment horizontal="center" vertical="center"/>
      <protection locked="0"/>
    </xf>
    <xf numFmtId="0" fontId="54" fillId="11" borderId="43" xfId="6" applyFont="1" applyFill="1" applyBorder="1" applyAlignment="1" applyProtection="1">
      <alignment horizontal="center" vertical="center"/>
      <protection locked="0"/>
    </xf>
    <xf numFmtId="0" fontId="41" fillId="0" borderId="4" xfId="6" applyFont="1" applyBorder="1" applyAlignment="1" applyProtection="1">
      <alignment horizontal="left" wrapText="1" shrinkToFit="1"/>
      <protection locked="0"/>
    </xf>
    <xf numFmtId="0" fontId="25" fillId="0" borderId="52" xfId="12" applyFont="1" applyBorder="1" applyAlignment="1">
      <alignment horizontal="center"/>
    </xf>
    <xf numFmtId="0" fontId="13" fillId="0" borderId="52" xfId="12" applyFont="1" applyBorder="1"/>
    <xf numFmtId="9" fontId="13" fillId="0" borderId="52" xfId="9" applyFont="1" applyBorder="1"/>
    <xf numFmtId="0" fontId="13" fillId="0" borderId="52" xfId="12" applyFont="1" applyBorder="1" applyAlignment="1">
      <alignment horizontal="center"/>
    </xf>
    <xf numFmtId="0" fontId="8" fillId="0" borderId="53" xfId="12" applyFont="1" applyBorder="1" applyAlignment="1">
      <alignment horizontal="centerContinuous"/>
    </xf>
    <xf numFmtId="0" fontId="13" fillId="0" borderId="44" xfId="12" applyFont="1" applyBorder="1"/>
    <xf numFmtId="0" fontId="13" fillId="0" borderId="54" xfId="12" applyFont="1" applyBorder="1"/>
    <xf numFmtId="0" fontId="25" fillId="0" borderId="24" xfId="10" applyFont="1" applyBorder="1"/>
    <xf numFmtId="166" fontId="25" fillId="0" borderId="44" xfId="10" applyNumberFormat="1" applyFont="1" applyBorder="1"/>
    <xf numFmtId="166" fontId="25" fillId="0" borderId="18" xfId="10" applyNumberFormat="1" applyFont="1" applyBorder="1"/>
    <xf numFmtId="166" fontId="13" fillId="0" borderId="51" xfId="12" applyNumberFormat="1" applyFont="1" applyBorder="1" applyAlignment="1">
      <alignment horizontal="center"/>
    </xf>
    <xf numFmtId="0" fontId="13" fillId="0" borderId="51" xfId="12" applyFont="1" applyBorder="1" applyAlignment="1">
      <alignment horizontal="center"/>
    </xf>
    <xf numFmtId="0" fontId="25" fillId="0" borderId="45" xfId="12" applyFont="1" applyBorder="1" applyAlignment="1">
      <alignment horizontal="center" vertical="center" wrapText="1"/>
    </xf>
    <xf numFmtId="0" fontId="25" fillId="0" borderId="45" xfId="12" applyFont="1" applyBorder="1" applyAlignment="1">
      <alignment horizontal="center" vertical="center"/>
    </xf>
    <xf numFmtId="166" fontId="13" fillId="0" borderId="45" xfId="9" applyNumberFormat="1" applyFont="1" applyBorder="1" applyAlignment="1">
      <alignment horizontal="center" vertical="center"/>
    </xf>
    <xf numFmtId="166" fontId="13" fillId="0" borderId="45" xfId="11" applyFont="1" applyBorder="1"/>
    <xf numFmtId="166" fontId="13" fillId="0" borderId="45" xfId="11" applyFont="1" applyFill="1" applyBorder="1"/>
    <xf numFmtId="43" fontId="13" fillId="0" borderId="45" xfId="12" applyNumberFormat="1" applyFont="1" applyBorder="1" applyAlignment="1">
      <alignment horizontal="center"/>
    </xf>
    <xf numFmtId="166" fontId="13" fillId="0" borderId="45" xfId="1" applyFont="1" applyBorder="1"/>
    <xf numFmtId="166" fontId="13" fillId="0" borderId="45" xfId="12" applyNumberFormat="1" applyFont="1" applyBorder="1"/>
    <xf numFmtId="166" fontId="13" fillId="0" borderId="45" xfId="9" applyNumberFormat="1" applyFont="1" applyFill="1" applyBorder="1" applyAlignment="1">
      <alignment horizontal="center" vertical="center"/>
    </xf>
    <xf numFmtId="166" fontId="13" fillId="0" borderId="45" xfId="12" applyNumberFormat="1" applyFont="1" applyBorder="1" applyAlignment="1">
      <alignment horizontal="center"/>
    </xf>
    <xf numFmtId="0" fontId="13" fillId="0" borderId="45" xfId="12" applyFont="1" applyBorder="1" applyAlignment="1">
      <alignment horizontal="center"/>
    </xf>
    <xf numFmtId="9" fontId="13" fillId="0" borderId="45" xfId="9" applyFont="1" applyBorder="1" applyAlignment="1">
      <alignment horizontal="center"/>
    </xf>
    <xf numFmtId="0" fontId="26" fillId="0" borderId="45" xfId="12" applyFont="1" applyBorder="1"/>
    <xf numFmtId="10" fontId="13" fillId="0" borderId="45" xfId="9" applyNumberFormat="1" applyFont="1" applyBorder="1" applyAlignment="1">
      <alignment horizontal="center" vertical="center"/>
    </xf>
    <xf numFmtId="166" fontId="25" fillId="0" borderId="45" xfId="11" applyFont="1" applyFill="1" applyBorder="1"/>
    <xf numFmtId="166" fontId="25" fillId="10" borderId="45" xfId="11" applyFont="1" applyFill="1" applyBorder="1"/>
    <xf numFmtId="0" fontId="25" fillId="0" borderId="53" xfId="12" applyFont="1" applyBorder="1" applyAlignment="1">
      <alignment horizontal="centerContinuous"/>
    </xf>
    <xf numFmtId="166" fontId="53" fillId="0" borderId="6" xfId="1" applyFont="1" applyFill="1" applyBorder="1" applyAlignment="1" applyProtection="1">
      <alignment vertical="center" shrinkToFit="1"/>
      <protection locked="0"/>
    </xf>
    <xf numFmtId="166" fontId="4" fillId="0" borderId="10" xfId="1" applyFont="1" applyBorder="1" applyAlignment="1" applyProtection="1">
      <alignment horizontal="left" shrinkToFit="1"/>
      <protection locked="0"/>
    </xf>
    <xf numFmtId="166" fontId="25" fillId="0" borderId="0" xfId="15" applyFont="1"/>
    <xf numFmtId="0" fontId="13" fillId="0" borderId="0" xfId="16" applyFont="1"/>
    <xf numFmtId="166" fontId="25" fillId="0" borderId="0" xfId="15" applyFont="1" applyFill="1"/>
    <xf numFmtId="166" fontId="13" fillId="0" borderId="0" xfId="15" applyFont="1"/>
    <xf numFmtId="166" fontId="13" fillId="0" borderId="0" xfId="15" applyFont="1" applyFill="1"/>
    <xf numFmtId="0" fontId="53" fillId="11" borderId="16" xfId="6" quotePrefix="1" applyFont="1" applyFill="1" applyBorder="1" applyAlignment="1" applyProtection="1">
      <alignment horizontal="center" vertical="center"/>
      <protection locked="0"/>
    </xf>
    <xf numFmtId="0" fontId="2" fillId="0" borderId="0" xfId="3" applyFont="1" applyBorder="1" applyAlignment="1" applyProtection="1">
      <protection locked="0"/>
    </xf>
    <xf numFmtId="0" fontId="6" fillId="0" borderId="0" xfId="4" applyFont="1" applyAlignment="1" applyProtection="1">
      <alignment vertical="center"/>
      <protection locked="0"/>
    </xf>
    <xf numFmtId="166" fontId="52" fillId="0" borderId="42" xfId="1" applyFont="1" applyBorder="1" applyAlignment="1" applyProtection="1">
      <alignment shrinkToFit="1"/>
      <protection locked="0"/>
    </xf>
    <xf numFmtId="166" fontId="52" fillId="0" borderId="0" xfId="1" applyFont="1" applyAlignment="1" applyProtection="1">
      <protection locked="0"/>
    </xf>
    <xf numFmtId="0" fontId="58" fillId="0" borderId="4" xfId="10" applyFont="1" applyBorder="1" applyAlignment="1">
      <alignment horizontal="right"/>
    </xf>
    <xf numFmtId="0" fontId="58" fillId="0" borderId="21" xfId="10" applyFont="1" applyBorder="1" applyAlignment="1">
      <alignment horizontal="right"/>
    </xf>
    <xf numFmtId="0" fontId="58" fillId="5" borderId="21" xfId="10" applyFont="1" applyFill="1" applyBorder="1" applyAlignment="1">
      <alignment horizontal="right" wrapText="1"/>
    </xf>
    <xf numFmtId="0" fontId="57" fillId="5" borderId="3" xfId="6" applyFont="1" applyFill="1" applyBorder="1" applyAlignment="1" applyProtection="1">
      <alignment horizontal="center" vertical="center"/>
      <protection locked="0"/>
    </xf>
    <xf numFmtId="166" fontId="52" fillId="0" borderId="4" xfId="1" applyFont="1" applyBorder="1" applyAlignment="1" applyProtection="1">
      <alignment horizontal="center" wrapText="1" shrinkToFit="1"/>
      <protection locked="0"/>
    </xf>
    <xf numFmtId="4" fontId="11" fillId="0" borderId="4" xfId="7" applyNumberFormat="1" applyFont="1" applyFill="1" applyBorder="1" applyAlignment="1" applyProtection="1">
      <alignment horizontal="center"/>
      <protection hidden="1"/>
    </xf>
    <xf numFmtId="4" fontId="11" fillId="0" borderId="14" xfId="7" applyNumberFormat="1" applyFont="1" applyFill="1" applyBorder="1" applyAlignment="1" applyProtection="1">
      <alignment horizontal="center"/>
      <protection hidden="1"/>
    </xf>
    <xf numFmtId="4" fontId="11" fillId="0" borderId="7" xfId="7" applyNumberFormat="1" applyFont="1" applyFill="1" applyBorder="1" applyAlignment="1" applyProtection="1">
      <alignment horizontal="center"/>
      <protection hidden="1"/>
    </xf>
    <xf numFmtId="4" fontId="11" fillId="0" borderId="15" xfId="7" applyNumberFormat="1" applyFont="1" applyFill="1" applyBorder="1" applyAlignment="1" applyProtection="1">
      <alignment horizontal="center"/>
      <protection hidden="1"/>
    </xf>
    <xf numFmtId="166" fontId="52" fillId="18" borderId="42" xfId="1" applyFont="1" applyFill="1" applyBorder="1" applyAlignment="1" applyProtection="1">
      <alignment shrinkToFit="1"/>
      <protection locked="0"/>
    </xf>
    <xf numFmtId="166" fontId="50" fillId="0" borderId="0" xfId="10" applyNumberFormat="1" applyFont="1"/>
    <xf numFmtId="0" fontId="61" fillId="0" borderId="13" xfId="12" applyFont="1" applyBorder="1" applyAlignment="1">
      <alignment horizontal="left"/>
    </xf>
    <xf numFmtId="9" fontId="61" fillId="0" borderId="13" xfId="9" applyFont="1" applyBorder="1" applyAlignment="1">
      <alignment horizontal="center"/>
    </xf>
    <xf numFmtId="0" fontId="61" fillId="0" borderId="13" xfId="12" applyFont="1" applyBorder="1"/>
    <xf numFmtId="9" fontId="61" fillId="0" borderId="13" xfId="9" applyFont="1" applyBorder="1" applyAlignment="1">
      <alignment horizontal="center" vertical="center"/>
    </xf>
    <xf numFmtId="166" fontId="13" fillId="0" borderId="0" xfId="11" applyFont="1" applyAlignment="1">
      <alignment wrapText="1"/>
    </xf>
    <xf numFmtId="0" fontId="34" fillId="0" borderId="13" xfId="12" applyFont="1" applyBorder="1"/>
    <xf numFmtId="9" fontId="61" fillId="0" borderId="13" xfId="9" applyFont="1" applyFill="1" applyBorder="1" applyAlignment="1">
      <alignment horizontal="center"/>
    </xf>
    <xf numFmtId="166" fontId="60" fillId="0" borderId="13" xfId="9" applyNumberFormat="1" applyFont="1" applyFill="1" applyBorder="1" applyAlignment="1">
      <alignment horizontal="center" vertical="center"/>
    </xf>
    <xf numFmtId="166" fontId="60" fillId="0" borderId="13" xfId="11" applyFont="1" applyFill="1" applyBorder="1"/>
    <xf numFmtId="166" fontId="60" fillId="0" borderId="13" xfId="9" applyNumberFormat="1" applyFont="1" applyFill="1" applyBorder="1"/>
    <xf numFmtId="166" fontId="60" fillId="0" borderId="39" xfId="9" applyNumberFormat="1" applyFont="1" applyFill="1" applyBorder="1"/>
    <xf numFmtId="166" fontId="60" fillId="0" borderId="13" xfId="1" applyFont="1" applyFill="1" applyBorder="1"/>
    <xf numFmtId="0" fontId="60" fillId="0" borderId="52" xfId="12" applyFont="1" applyBorder="1" applyAlignment="1">
      <alignment horizontal="center"/>
    </xf>
    <xf numFmtId="9" fontId="60" fillId="0" borderId="52" xfId="9" applyFont="1" applyBorder="1"/>
    <xf numFmtId="166" fontId="8" fillId="0" borderId="0" xfId="11" applyFont="1" applyBorder="1"/>
    <xf numFmtId="166" fontId="8" fillId="0" borderId="0" xfId="11" applyFont="1" applyFill="1" applyBorder="1"/>
    <xf numFmtId="0" fontId="25" fillId="19" borderId="45" xfId="12" applyFont="1" applyFill="1" applyBorder="1" applyAlignment="1">
      <alignment horizontal="center" vertical="center"/>
    </xf>
    <xf numFmtId="166" fontId="13" fillId="19" borderId="45" xfId="9" applyNumberFormat="1" applyFont="1" applyFill="1" applyBorder="1"/>
    <xf numFmtId="166" fontId="25" fillId="0" borderId="45" xfId="11" applyFont="1" applyBorder="1" applyAlignment="1">
      <alignment horizontal="center" vertical="center"/>
    </xf>
    <xf numFmtId="166" fontId="25" fillId="0" borderId="45" xfId="11" applyFont="1" applyFill="1" applyBorder="1" applyAlignment="1">
      <alignment horizontal="center" vertical="center"/>
    </xf>
    <xf numFmtId="0" fontId="25" fillId="0" borderId="51" xfId="12" applyFont="1" applyBorder="1" applyAlignment="1">
      <alignment horizontal="center" vertical="center"/>
    </xf>
    <xf numFmtId="0" fontId="25" fillId="0" borderId="52" xfId="12" applyFont="1" applyBorder="1" applyAlignment="1">
      <alignment horizontal="center" vertical="center"/>
    </xf>
    <xf numFmtId="0" fontId="13" fillId="5" borderId="5" xfId="10" applyFont="1" applyFill="1" applyBorder="1" applyAlignment="1">
      <alignment horizontal="center" vertical="top" wrapText="1"/>
    </xf>
    <xf numFmtId="164" fontId="13" fillId="5" borderId="5" xfId="10" applyNumberFormat="1" applyFont="1" applyFill="1" applyBorder="1" applyAlignment="1">
      <alignment horizontal="center" vertical="top" wrapText="1"/>
    </xf>
    <xf numFmtId="164" fontId="13" fillId="5" borderId="4" xfId="10" applyNumberFormat="1" applyFont="1" applyFill="1" applyBorder="1" applyAlignment="1">
      <alignment horizontal="center" vertical="top"/>
    </xf>
    <xf numFmtId="164" fontId="13" fillId="5" borderId="21" xfId="10" applyNumberFormat="1" applyFont="1" applyFill="1" applyBorder="1" applyAlignment="1">
      <alignment horizontal="center" vertical="top"/>
    </xf>
    <xf numFmtId="0" fontId="34" fillId="5" borderId="21" xfId="10" applyFont="1" applyFill="1" applyBorder="1" applyAlignment="1">
      <alignment horizontal="center" vertical="top"/>
    </xf>
    <xf numFmtId="0" fontId="57" fillId="11" borderId="3" xfId="6" applyFont="1" applyFill="1" applyBorder="1" applyAlignment="1" applyProtection="1">
      <alignment horizontal="center" vertical="center"/>
      <protection locked="0"/>
    </xf>
    <xf numFmtId="17" fontId="53" fillId="0" borderId="7" xfId="1" quotePrefix="1" applyNumberFormat="1" applyFont="1" applyBorder="1" applyAlignment="1" applyProtection="1">
      <alignment horizontal="center" vertical="center" shrinkToFit="1"/>
      <protection locked="0"/>
    </xf>
    <xf numFmtId="4" fontId="10" fillId="11" borderId="10" xfId="7" applyNumberFormat="1" applyFont="1" applyFill="1" applyBorder="1" applyAlignment="1" applyProtection="1">
      <alignment horizontal="center"/>
      <protection hidden="1"/>
    </xf>
    <xf numFmtId="4" fontId="10" fillId="11" borderId="4" xfId="7" applyNumberFormat="1" applyFont="1" applyFill="1" applyBorder="1" applyAlignment="1" applyProtection="1">
      <alignment horizontal="center"/>
      <protection hidden="1"/>
    </xf>
    <xf numFmtId="0" fontId="4" fillId="0" borderId="6" xfId="0" applyFont="1" applyBorder="1" applyAlignment="1" applyProtection="1">
      <alignment horizontal="center"/>
      <protection locked="0"/>
    </xf>
    <xf numFmtId="4" fontId="10" fillId="11" borderId="6" xfId="7" applyNumberFormat="1" applyFont="1" applyFill="1" applyBorder="1" applyAlignment="1" applyProtection="1">
      <alignment horizontal="center"/>
      <protection hidden="1"/>
    </xf>
    <xf numFmtId="0" fontId="4" fillId="0" borderId="48" xfId="0" applyFont="1" applyBorder="1" applyAlignment="1" applyProtection="1">
      <alignment horizontal="center"/>
      <protection locked="0"/>
    </xf>
    <xf numFmtId="0" fontId="4" fillId="0" borderId="14" xfId="0" applyFont="1" applyBorder="1" applyAlignment="1" applyProtection="1">
      <alignment horizontal="center"/>
      <protection locked="0"/>
    </xf>
    <xf numFmtId="4" fontId="10" fillId="11" borderId="14" xfId="7" applyNumberFormat="1" applyFont="1" applyFill="1" applyBorder="1" applyAlignment="1" applyProtection="1">
      <alignment horizontal="center"/>
      <protection hidden="1"/>
    </xf>
    <xf numFmtId="0" fontId="4" fillId="0" borderId="49" xfId="0" applyFont="1" applyBorder="1" applyAlignment="1" applyProtection="1">
      <alignment horizontal="center"/>
      <protection locked="0"/>
    </xf>
    <xf numFmtId="0" fontId="4" fillId="0" borderId="4" xfId="0" applyFont="1" applyBorder="1" applyAlignment="1" applyProtection="1">
      <alignment horizontal="center"/>
      <protection locked="0"/>
    </xf>
    <xf numFmtId="4" fontId="10" fillId="0" borderId="4" xfId="7" applyNumberFormat="1" applyFont="1" applyFill="1" applyBorder="1" applyAlignment="1" applyProtection="1">
      <alignment horizontal="center"/>
      <protection hidden="1"/>
    </xf>
    <xf numFmtId="0" fontId="34" fillId="0" borderId="52" xfId="10" applyFont="1" applyBorder="1" applyAlignment="1">
      <alignment horizontal="left"/>
    </xf>
    <xf numFmtId="166" fontId="8" fillId="0" borderId="0" xfId="11" applyFont="1" applyAlignment="1"/>
    <xf numFmtId="0" fontId="13" fillId="0" borderId="0" xfId="12" applyFont="1" applyAlignment="1">
      <alignment horizontal="center"/>
    </xf>
    <xf numFmtId="9" fontId="13" fillId="0" borderId="0" xfId="9" applyFont="1" applyBorder="1" applyAlignment="1">
      <alignment horizontal="center"/>
    </xf>
    <xf numFmtId="0" fontId="26" fillId="0" borderId="0" xfId="12" applyFont="1"/>
    <xf numFmtId="10" fontId="13" fillId="0" borderId="0" xfId="9" applyNumberFormat="1" applyFont="1" applyBorder="1" applyAlignment="1">
      <alignment horizontal="center" vertical="center"/>
    </xf>
    <xf numFmtId="166" fontId="10" fillId="0" borderId="6" xfId="1" applyFont="1" applyBorder="1" applyAlignment="1" applyProtection="1">
      <alignment shrinkToFit="1"/>
      <protection locked="0"/>
    </xf>
    <xf numFmtId="0" fontId="52" fillId="0" borderId="7" xfId="0" applyFont="1" applyBorder="1" applyAlignment="1" applyProtection="1">
      <alignment horizontal="center"/>
      <protection locked="0"/>
    </xf>
    <xf numFmtId="4" fontId="53" fillId="0" borderId="7" xfId="7" applyNumberFormat="1" applyFont="1" applyFill="1" applyBorder="1" applyAlignment="1" applyProtection="1">
      <alignment horizontal="center"/>
      <protection hidden="1"/>
    </xf>
    <xf numFmtId="4" fontId="53" fillId="0" borderId="10" xfId="7" applyNumberFormat="1" applyFont="1" applyFill="1" applyBorder="1" applyAlignment="1" applyProtection="1">
      <alignment horizontal="center"/>
      <protection hidden="1"/>
    </xf>
    <xf numFmtId="14" fontId="52" fillId="0" borderId="4" xfId="0" applyNumberFormat="1" applyFont="1" applyBorder="1" applyAlignment="1" applyProtection="1">
      <alignment horizontal="center"/>
      <protection locked="0"/>
    </xf>
    <xf numFmtId="166" fontId="34" fillId="0" borderId="13" xfId="11" applyFont="1" applyBorder="1" applyAlignment="1"/>
    <xf numFmtId="166" fontId="34" fillId="0" borderId="52" xfId="15" applyFont="1" applyFill="1" applyBorder="1" applyAlignment="1"/>
    <xf numFmtId="166" fontId="13" fillId="0" borderId="0" xfId="11" applyFont="1" applyAlignment="1"/>
    <xf numFmtId="166" fontId="13" fillId="0" borderId="0" xfId="11" applyFont="1" applyFill="1" applyAlignment="1"/>
    <xf numFmtId="0" fontId="50" fillId="0" borderId="0" xfId="12" applyFont="1"/>
    <xf numFmtId="166" fontId="25" fillId="11" borderId="0" xfId="11" applyFont="1" applyFill="1" applyBorder="1"/>
    <xf numFmtId="0" fontId="55" fillId="0" borderId="42" xfId="6" applyFont="1" applyBorder="1" applyAlignment="1" applyProtection="1">
      <alignment horizontal="left" vertical="center" wrapText="1" shrinkToFit="1"/>
      <protection locked="0"/>
    </xf>
    <xf numFmtId="0" fontId="4" fillId="0" borderId="11" xfId="6" quotePrefix="1" applyFont="1" applyBorder="1" applyAlignment="1" applyProtection="1">
      <alignment horizontal="center"/>
      <protection locked="0"/>
    </xf>
    <xf numFmtId="4" fontId="11" fillId="0" borderId="7" xfId="1" applyNumberFormat="1" applyFont="1" applyBorder="1" applyAlignment="1" applyProtection="1">
      <protection locked="0"/>
    </xf>
    <xf numFmtId="4" fontId="10" fillId="3" borderId="6" xfId="7" applyNumberFormat="1" applyFont="1" applyBorder="1" applyAlignment="1" applyProtection="1">
      <protection hidden="1"/>
    </xf>
    <xf numFmtId="4" fontId="11" fillId="0" borderId="14" xfId="1" applyNumberFormat="1" applyFont="1" applyBorder="1" applyAlignment="1" applyProtection="1">
      <protection locked="0"/>
    </xf>
    <xf numFmtId="4" fontId="11" fillId="0" borderId="4" xfId="1" applyNumberFormat="1" applyFont="1" applyBorder="1" applyAlignment="1" applyProtection="1">
      <protection locked="0"/>
    </xf>
    <xf numFmtId="4" fontId="10" fillId="3" borderId="10" xfId="7" applyNumberFormat="1" applyFont="1" applyBorder="1" applyAlignment="1" applyProtection="1">
      <protection hidden="1"/>
    </xf>
    <xf numFmtId="4" fontId="10" fillId="3" borderId="4" xfId="7" applyNumberFormat="1" applyFont="1" applyBorder="1" applyAlignment="1" applyProtection="1">
      <protection hidden="1"/>
    </xf>
    <xf numFmtId="0" fontId="10" fillId="0" borderId="31" xfId="6" applyFont="1" applyBorder="1" applyAlignment="1" applyProtection="1">
      <alignment horizontal="center"/>
      <protection locked="0"/>
    </xf>
    <xf numFmtId="166" fontId="10" fillId="11" borderId="7" xfId="1" applyFont="1" applyFill="1" applyBorder="1" applyAlignment="1" applyProtection="1">
      <alignment horizontal="center" shrinkToFit="1"/>
      <protection locked="0"/>
    </xf>
    <xf numFmtId="14" fontId="4" fillId="0" borderId="0" xfId="0" applyNumberFormat="1" applyFont="1" applyProtection="1">
      <protection locked="0"/>
    </xf>
    <xf numFmtId="0" fontId="10" fillId="0" borderId="32" xfId="6" applyFont="1" applyBorder="1" applyAlignment="1" applyProtection="1">
      <alignment horizontal="center"/>
      <protection locked="0"/>
    </xf>
    <xf numFmtId="0" fontId="10" fillId="0" borderId="16" xfId="6" applyFont="1" applyBorder="1" applyAlignment="1" applyProtection="1">
      <alignment horizontal="center"/>
      <protection locked="0"/>
    </xf>
    <xf numFmtId="0" fontId="46" fillId="5" borderId="33" xfId="6" applyFont="1" applyFill="1" applyBorder="1" applyAlignment="1" applyProtection="1">
      <alignment horizontal="center"/>
      <protection locked="0"/>
    </xf>
    <xf numFmtId="0" fontId="10" fillId="0" borderId="10" xfId="6" applyFont="1" applyBorder="1" applyAlignment="1" applyProtection="1">
      <alignment shrinkToFit="1"/>
      <protection locked="0"/>
    </xf>
    <xf numFmtId="0" fontId="41" fillId="0" borderId="4" xfId="6" applyFont="1" applyBorder="1" applyAlignment="1" applyProtection="1">
      <alignment horizontal="left" shrinkToFit="1"/>
      <protection locked="0"/>
    </xf>
    <xf numFmtId="166" fontId="10" fillId="0" borderId="4" xfId="1" applyFont="1" applyBorder="1" applyAlignment="1" applyProtection="1">
      <alignment horizontal="left" shrinkToFit="1"/>
      <protection locked="0"/>
    </xf>
    <xf numFmtId="0" fontId="11" fillId="0" borderId="32" xfId="6" applyFont="1" applyBorder="1" applyAlignment="1" applyProtection="1">
      <alignment horizontal="center"/>
      <protection locked="0"/>
    </xf>
    <xf numFmtId="0" fontId="11" fillId="0" borderId="16" xfId="6" applyFont="1" applyBorder="1" applyAlignment="1" applyProtection="1">
      <alignment horizontal="center"/>
      <protection locked="0"/>
    </xf>
    <xf numFmtId="0" fontId="10" fillId="0" borderId="7" xfId="6" applyFont="1" applyBorder="1" applyAlignment="1" applyProtection="1">
      <alignment horizontal="center" shrinkToFit="1"/>
      <protection locked="0"/>
    </xf>
    <xf numFmtId="0" fontId="10" fillId="0" borderId="7" xfId="1" applyNumberFormat="1" applyFont="1" applyBorder="1" applyAlignment="1" applyProtection="1">
      <alignment horizontal="center" shrinkToFit="1"/>
      <protection locked="0"/>
    </xf>
    <xf numFmtId="0" fontId="15" fillId="0" borderId="0" xfId="0" applyFont="1" applyProtection="1">
      <protection locked="0"/>
    </xf>
    <xf numFmtId="0" fontId="11" fillId="0" borderId="0" xfId="6" applyFont="1" applyBorder="1" applyAlignment="1" applyProtection="1">
      <protection locked="0"/>
    </xf>
    <xf numFmtId="0" fontId="16" fillId="5" borderId="33" xfId="6" applyFont="1" applyFill="1" applyBorder="1" applyAlignment="1" applyProtection="1">
      <alignment horizontal="center"/>
      <protection locked="0"/>
    </xf>
    <xf numFmtId="0" fontId="16" fillId="5" borderId="3" xfId="6" applyFont="1" applyFill="1" applyBorder="1" applyAlignment="1" applyProtection="1">
      <alignment horizontal="center"/>
      <protection locked="0"/>
    </xf>
    <xf numFmtId="0" fontId="16" fillId="5" borderId="30" xfId="6" applyFont="1" applyFill="1" applyBorder="1" applyAlignment="1" applyProtection="1">
      <alignment horizontal="center"/>
      <protection locked="0"/>
    </xf>
    <xf numFmtId="0" fontId="10" fillId="0" borderId="4" xfId="6" applyFont="1" applyBorder="1" applyAlignment="1" applyProtection="1">
      <alignment horizontal="left" shrinkToFit="1"/>
      <protection locked="0"/>
    </xf>
    <xf numFmtId="0" fontId="14" fillId="0" borderId="0" xfId="0" applyFont="1" applyProtection="1">
      <protection locked="0"/>
    </xf>
    <xf numFmtId="0" fontId="11" fillId="0" borderId="31" xfId="6" applyFont="1" applyBorder="1" applyAlignment="1" applyProtection="1">
      <alignment horizontal="center"/>
      <protection locked="0"/>
    </xf>
    <xf numFmtId="0" fontId="11" fillId="0" borderId="11" xfId="6" applyFont="1" applyBorder="1" applyAlignment="1" applyProtection="1">
      <alignment horizontal="center"/>
      <protection locked="0"/>
    </xf>
    <xf numFmtId="0" fontId="34" fillId="0" borderId="5" xfId="10" applyFont="1" applyBorder="1" applyAlignment="1">
      <alignment horizontal="left"/>
    </xf>
    <xf numFmtId="0" fontId="34" fillId="5" borderId="13" xfId="10" applyFont="1" applyFill="1" applyBorder="1" applyAlignment="1">
      <alignment horizontal="left"/>
    </xf>
    <xf numFmtId="0" fontId="34" fillId="0" borderId="39" xfId="12" applyFont="1" applyBorder="1"/>
    <xf numFmtId="0" fontId="34" fillId="0" borderId="45" xfId="12" applyFont="1" applyBorder="1"/>
    <xf numFmtId="0" fontId="34" fillId="0" borderId="52" xfId="12" applyFont="1" applyBorder="1"/>
    <xf numFmtId="0" fontId="13" fillId="0" borderId="5" xfId="10" applyFont="1" applyBorder="1" applyAlignment="1">
      <alignment horizontal="left"/>
    </xf>
    <xf numFmtId="0" fontId="13" fillId="5" borderId="13" xfId="10" applyFont="1" applyFill="1" applyBorder="1" applyAlignment="1">
      <alignment horizontal="left"/>
    </xf>
    <xf numFmtId="166" fontId="52" fillId="0" borderId="4" xfId="1" applyFont="1" applyBorder="1" applyAlignment="1" applyProtection="1">
      <alignment shrinkToFit="1"/>
      <protection locked="0"/>
    </xf>
    <xf numFmtId="166" fontId="13" fillId="0" borderId="13" xfId="9" applyNumberFormat="1" applyFont="1" applyBorder="1" applyAlignment="1">
      <alignment horizontal="center"/>
    </xf>
    <xf numFmtId="17" fontId="10" fillId="0" borderId="6" xfId="1" applyNumberFormat="1" applyFont="1" applyBorder="1" applyAlignment="1" applyProtection="1">
      <alignment horizontal="center" shrinkToFit="1"/>
      <protection locked="0"/>
    </xf>
    <xf numFmtId="4" fontId="10" fillId="0" borderId="6" xfId="7" applyNumberFormat="1" applyFont="1" applyFill="1" applyBorder="1" applyAlignment="1" applyProtection="1">
      <alignment horizontal="center"/>
      <protection hidden="1"/>
    </xf>
    <xf numFmtId="0" fontId="13" fillId="5" borderId="4" xfId="10" applyFont="1" applyFill="1" applyBorder="1" applyAlignment="1">
      <alignment horizontal="center" vertical="top" wrapText="1"/>
    </xf>
    <xf numFmtId="0" fontId="55" fillId="0" borderId="10" xfId="6" applyFont="1" applyFill="1" applyBorder="1" applyAlignment="1" applyProtection="1">
      <alignment vertical="center" shrinkToFit="1"/>
      <protection locked="0"/>
    </xf>
    <xf numFmtId="4" fontId="4" fillId="11" borderId="55" xfId="7" applyNumberFormat="1" applyFont="1" applyFill="1" applyBorder="1" applyAlignment="1" applyProtection="1">
      <alignment horizontal="center"/>
      <protection hidden="1"/>
    </xf>
    <xf numFmtId="166" fontId="11" fillId="0" borderId="13" xfId="11" applyFont="1" applyFill="1" applyBorder="1"/>
    <xf numFmtId="4" fontId="4" fillId="0" borderId="6" xfId="7" applyNumberFormat="1" applyFont="1" applyFill="1" applyBorder="1" applyAlignment="1" applyProtection="1">
      <alignment horizontal="center"/>
      <protection hidden="1"/>
    </xf>
    <xf numFmtId="0" fontId="10" fillId="0" borderId="32" xfId="6" applyFont="1" applyFill="1" applyBorder="1" applyAlignment="1" applyProtection="1">
      <alignment horizontal="center"/>
      <protection locked="0"/>
    </xf>
    <xf numFmtId="0" fontId="56" fillId="0" borderId="0" xfId="10" applyFont="1" applyAlignment="1">
      <alignment horizontal="left"/>
    </xf>
    <xf numFmtId="0" fontId="40" fillId="0" borderId="0" xfId="10" applyFont="1" applyAlignment="1">
      <alignment horizontal="left"/>
    </xf>
    <xf numFmtId="0" fontId="6" fillId="0" borderId="0" xfId="10" applyFont="1" applyAlignment="1">
      <alignment horizontal="left"/>
    </xf>
    <xf numFmtId="0" fontId="29" fillId="0" borderId="0" xfId="10" applyFont="1" applyAlignment="1">
      <alignment horizontal="left"/>
    </xf>
    <xf numFmtId="0" fontId="25" fillId="0" borderId="40" xfId="10" applyFont="1" applyBorder="1" applyAlignment="1">
      <alignment horizontal="center" vertical="top" wrapText="1"/>
    </xf>
    <xf numFmtId="0" fontId="25" fillId="0" borderId="4" xfId="10" applyFont="1" applyBorder="1" applyAlignment="1">
      <alignment horizontal="center" vertical="top" wrapText="1"/>
    </xf>
    <xf numFmtId="0" fontId="25" fillId="0" borderId="21" xfId="10" applyFont="1" applyBorder="1" applyAlignment="1">
      <alignment horizontal="center" vertical="top" wrapText="1"/>
    </xf>
    <xf numFmtId="0" fontId="25" fillId="5" borderId="5" xfId="10" applyFont="1" applyFill="1" applyBorder="1" applyAlignment="1">
      <alignment horizontal="center" vertical="top"/>
    </xf>
    <xf numFmtId="0" fontId="25" fillId="5" borderId="4" xfId="10" applyFont="1" applyFill="1" applyBorder="1" applyAlignment="1">
      <alignment horizontal="center" vertical="top"/>
    </xf>
    <xf numFmtId="0" fontId="25" fillId="5" borderId="13" xfId="10" applyFont="1" applyFill="1" applyBorder="1" applyAlignment="1">
      <alignment horizontal="center" vertical="top" wrapText="1"/>
    </xf>
    <xf numFmtId="0" fontId="25" fillId="5" borderId="39" xfId="10" applyFont="1" applyFill="1" applyBorder="1" applyAlignment="1">
      <alignment horizontal="center" vertical="top" wrapText="1"/>
    </xf>
    <xf numFmtId="0" fontId="13" fillId="5" borderId="5" xfId="10" applyFont="1" applyFill="1" applyBorder="1" applyAlignment="1">
      <alignment horizontal="center" vertical="top" wrapText="1"/>
    </xf>
    <xf numFmtId="0" fontId="13" fillId="5" borderId="4" xfId="10" applyFont="1" applyFill="1" applyBorder="1" applyAlignment="1">
      <alignment horizontal="center" vertical="top"/>
    </xf>
    <xf numFmtId="0" fontId="13" fillId="5" borderId="21" xfId="10" applyFont="1" applyFill="1" applyBorder="1" applyAlignment="1">
      <alignment horizontal="center" vertical="top"/>
    </xf>
    <xf numFmtId="164" fontId="13" fillId="5" borderId="5" xfId="10" applyNumberFormat="1" applyFont="1" applyFill="1" applyBorder="1" applyAlignment="1">
      <alignment horizontal="center" vertical="top" wrapText="1"/>
    </xf>
    <xf numFmtId="164" fontId="13" fillId="5" borderId="4" xfId="10" applyNumberFormat="1" applyFont="1" applyFill="1" applyBorder="1" applyAlignment="1">
      <alignment horizontal="center" vertical="top"/>
    </xf>
    <xf numFmtId="164" fontId="13" fillId="5" borderId="21" xfId="10" applyNumberFormat="1" applyFont="1" applyFill="1" applyBorder="1" applyAlignment="1">
      <alignment horizontal="center" vertical="top"/>
    </xf>
    <xf numFmtId="0" fontId="62" fillId="0" borderId="4" xfId="6" applyFont="1" applyBorder="1" applyAlignment="1" applyProtection="1">
      <alignment horizontal="left" vertical="center" shrinkToFit="1"/>
      <protection locked="0"/>
    </xf>
    <xf numFmtId="0" fontId="4" fillId="0" borderId="7" xfId="0" applyFont="1" applyFill="1" applyBorder="1" applyAlignment="1" applyProtection="1">
      <alignment horizontal="center"/>
      <protection locked="0"/>
    </xf>
  </cellXfs>
  <cellStyles count="17">
    <cellStyle name="40% - Accent3" xfId="7" builtinId="39"/>
    <cellStyle name="40% - Accent5" xfId="8" builtinId="47"/>
    <cellStyle name="Comma" xfId="1" builtinId="3"/>
    <cellStyle name="Comma 2" xfId="11" xr:uid="{35822B5A-C7C2-44B2-A681-0B5492F88E31}"/>
    <cellStyle name="Comma 2 2" xfId="15" xr:uid="{E1FDD9DA-316A-4781-97AD-6CD803617C21}"/>
    <cellStyle name="Currency" xfId="2" builtinId="4"/>
    <cellStyle name="Good" xfId="5" builtinId="26"/>
    <cellStyle name="Heading 1" xfId="3" builtinId="16"/>
    <cellStyle name="Heading 4" xfId="4" builtinId="19"/>
    <cellStyle name="Heading 4 2" xfId="13" xr:uid="{AFCB3CEA-02F0-45E4-A1D9-8950E9487163}"/>
    <cellStyle name="Normal" xfId="0" builtinId="0"/>
    <cellStyle name="Normal 2" xfId="12" xr:uid="{F7E5A196-D5F9-4AF9-B8F2-156FA5986BEF}"/>
    <cellStyle name="Normal 2 2" xfId="16" xr:uid="{636ED045-897B-4128-BF2C-62514CCA5E2F}"/>
    <cellStyle name="Normal 3" xfId="14" xr:uid="{E4CF7147-C766-48BC-A78D-52B30DADD301}"/>
    <cellStyle name="Percent" xfId="9" builtinId="5"/>
    <cellStyle name="Title 2" xfId="10" xr:uid="{1F8A6357-1365-4D86-8018-08A14816939D}"/>
    <cellStyle name="Total" xfId="6" builtinId="25"/>
  </cellStyles>
  <dxfs count="92">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medium">
          <color indexed="64"/>
        </left>
        <right style="thin">
          <color indexed="64"/>
        </right>
        <top/>
        <bottom style="medium">
          <color indexed="64"/>
        </bottom>
      </border>
      <protection locked="0" hidden="0"/>
    </dxf>
    <dxf>
      <alignment vertical="bottom" textRotation="0" indent="0" justifyLastLine="0" readingOrder="0"/>
    </dxf>
    <dxf>
      <alignment horizontal="center" vertical="bottom" textRotation="0" indent="0" justifyLastLine="0" shrinkToFit="0" readingOrder="0"/>
      <border diagonalUp="0" diagonalDown="0" outline="0">
        <left style="thin">
          <color indexed="64"/>
        </left>
        <right style="thin">
          <color indexed="64"/>
        </right>
      </border>
    </dxf>
    <dxf>
      <alignment vertical="bottom" textRotation="0" indent="0" justifyLastLine="0" readingOrder="0"/>
    </dxf>
    <dxf>
      <alignment vertical="bottom" textRotation="0" indent="0" justifyLastLine="0" readingOrder="0"/>
    </dxf>
    <dxf>
      <alignment vertical="bottom" textRotation="0" indent="0" justifyLastLine="0" readingOrder="0"/>
    </dxf>
    <dxf>
      <alignment vertical="bottom" textRotation="0" indent="0" justifyLastLine="0" readingOrder="0"/>
    </dxf>
    <dxf>
      <alignment vertical="bottom" textRotation="0" indent="0" justifyLastLine="0" readingOrder="0"/>
    </dxf>
    <dxf>
      <font>
        <b val="0"/>
        <i val="0"/>
        <strike val="0"/>
        <condense val="0"/>
        <extend val="0"/>
        <outline val="0"/>
        <shadow val="0"/>
        <u val="none"/>
        <vertAlign val="baseline"/>
        <sz val="11"/>
        <color indexed="8"/>
        <name val="Arial"/>
        <family val="2"/>
        <scheme val="none"/>
      </font>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numFmt numFmtId="35" formatCode="_-* #,##0.00_-;\-* #,##0.00_-;_-* &quot;-&quot;??_-;_-@_-"/>
      <alignment vertical="bottom" textRotation="0" indent="0" justifyLastLine="0" readingOrder="0"/>
    </dxf>
    <dxf>
      <alignment vertical="bottom" textRotation="0" indent="0" justifyLastLine="0" readingOrder="0"/>
    </dxf>
    <dxf>
      <alignment horizontal="center" vertical="bottom" textRotation="0" indent="0" justifyLastLine="0" readingOrder="0"/>
    </dxf>
    <dxf>
      <alignment vertical="bottom" textRotation="0" indent="0" justifyLastLine="0" readingOrder="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alignment horizontal="center" vertical="bottom" textRotation="0" indent="0" justifyLastLine="0" readingOrder="0"/>
    </dxf>
    <dxf>
      <alignment vertical="bottom" textRotation="0" indent="0" justifyLastLine="0" readingOrder="0"/>
    </dxf>
    <dxf>
      <font>
        <b val="0"/>
        <i val="0"/>
        <strike val="0"/>
        <condense val="0"/>
        <extend val="0"/>
        <outline val="0"/>
        <shadow val="0"/>
        <u val="none"/>
        <vertAlign val="baseline"/>
        <sz val="11"/>
        <color indexed="9"/>
        <name val="Arial"/>
        <family val="2"/>
        <scheme val="none"/>
      </font>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bottom/>
      </border>
      <protection locked="0" hidden="0"/>
    </dxf>
    <dxf>
      <alignment vertical="bottom" textRotation="0" indent="0" justifyLastLine="0" readingOrder="0"/>
      <border diagonalUp="0" diagonalDown="0" outline="0">
        <left style="medium">
          <color indexed="64"/>
        </left>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outline="0">
        <left style="thin">
          <color rgb="FF000000"/>
        </left>
        <right style="thin">
          <color rgb="FF000000"/>
        </right>
        <top/>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name val="Arial"/>
        <scheme val="none"/>
      </font>
      <alignment vertical="bottom" textRotation="0" indent="0" justifyLastLine="0" readingOrder="0"/>
      <border diagonalUp="0" diagonalDown="0" outline="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Arial"/>
        <family val="2"/>
        <scheme val="none"/>
      </font>
      <alignment horizontal="center" textRotation="0" indent="0" justifyLastLine="0" shrinkToFit="0" readingOrder="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dotted">
          <color indexed="53"/>
        </top>
        <bottom style="dotted">
          <color indexed="53"/>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Arial"/>
        <family val="2"/>
        <scheme val="none"/>
      </font>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Arial"/>
        <family val="2"/>
        <scheme val="none"/>
      </font>
      <numFmt numFmtId="4" formatCode="#,##0.00"/>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Arial"/>
        <family val="2"/>
        <scheme val="none"/>
      </font>
      <numFmt numFmtId="35" formatCode="_-* #,##0.00_-;\-* #,##0.00_-;_-* &quot;-&quot;??_-;_-@_-"/>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Arial"/>
        <family val="2"/>
        <scheme val="none"/>
      </font>
      <alignment horizontal="center"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Arial"/>
        <family val="2"/>
        <scheme val="none"/>
      </font>
      <numFmt numFmtId="0" formatCode="General"/>
      <alignment horizontal="center" vertical="center" textRotation="0" wrapText="0" indent="0" justifyLastLine="0" shrinkToFit="1"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Arial"/>
        <family val="2"/>
        <scheme val="none"/>
      </font>
      <numFmt numFmtId="0" formatCode="Genera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strike val="0"/>
        <outline val="0"/>
        <shadow val="0"/>
        <u val="none"/>
        <vertAlign val="baseline"/>
        <sz val="14"/>
        <color indexed="8"/>
        <name val="Arial"/>
        <family val="2"/>
        <scheme val="none"/>
      </font>
      <alignment horizontal="general"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Arial"/>
        <family val="2"/>
        <scheme val="none"/>
      </font>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9"/>
        <name val="Arial"/>
        <family val="2"/>
        <scheme val="none"/>
      </font>
      <fill>
        <patternFill patternType="solid">
          <fgColor indexed="64"/>
          <bgColor indexed="9"/>
        </patternFill>
      </fill>
      <alignment horizontal="center" vertical="center"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Arial"/>
        <family val="2"/>
        <scheme val="none"/>
      </font>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Arial"/>
        <family val="2"/>
        <scheme val="none"/>
      </font>
      <alignment textRotation="0" indent="0" justifyLastLine="0" readingOrder="0"/>
      <border diagonalUp="0" diagonalDown="0" outline="0"/>
      <protection locked="0" hidden="0"/>
    </dxf>
    <dxf>
      <font>
        <strike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00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679888</xdr:colOff>
      <xdr:row>47</xdr:row>
      <xdr:rowOff>9525</xdr:rowOff>
    </xdr:from>
    <xdr:to>
      <xdr:col>12</xdr:col>
      <xdr:colOff>796800</xdr:colOff>
      <xdr:row>47</xdr:row>
      <xdr:rowOff>9525</xdr:rowOff>
    </xdr:to>
    <xdr:sp macro="" textlink="">
      <xdr:nvSpPr>
        <xdr:cNvPr id="6" name="Text Box 2">
          <a:extLst>
            <a:ext uri="{FF2B5EF4-FFF2-40B4-BE49-F238E27FC236}">
              <a16:creationId xmlns:a16="http://schemas.microsoft.com/office/drawing/2014/main" id="{73F93864-E003-46D7-BF8E-4696F38E196B}"/>
            </a:ext>
          </a:extLst>
        </xdr:cNvPr>
        <xdr:cNvSpPr txBox="1">
          <a:spLocks noChangeArrowheads="1"/>
        </xdr:cNvSpPr>
      </xdr:nvSpPr>
      <xdr:spPr bwMode="auto">
        <a:xfrm>
          <a:off x="10608748" y="10159365"/>
          <a:ext cx="3972632"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(คุณวันวิสาข์ ประทุมเมือง)</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4</xdr:col>
      <xdr:colOff>573740</xdr:colOff>
      <xdr:row>46</xdr:row>
      <xdr:rowOff>170328</xdr:rowOff>
    </xdr:from>
    <xdr:to>
      <xdr:col>6</xdr:col>
      <xdr:colOff>977675</xdr:colOff>
      <xdr:row>46</xdr:row>
      <xdr:rowOff>170328</xdr:rowOff>
    </xdr:to>
    <xdr:sp macro="" textlink="">
      <xdr:nvSpPr>
        <xdr:cNvPr id="7" name="Text Box 2">
          <a:extLst>
            <a:ext uri="{FF2B5EF4-FFF2-40B4-BE49-F238E27FC236}">
              <a16:creationId xmlns:a16="http://schemas.microsoft.com/office/drawing/2014/main" id="{7CD85EAB-0896-4E40-BCD4-CABBADC427F5}"/>
            </a:ext>
          </a:extLst>
        </xdr:cNvPr>
        <xdr:cNvSpPr txBox="1">
          <a:spLocks noChangeArrowheads="1"/>
        </xdr:cNvSpPr>
      </xdr:nvSpPr>
      <xdr:spPr bwMode="auto">
        <a:xfrm>
          <a:off x="6296360" y="10137288"/>
          <a:ext cx="2476575"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(คุณนิมิต จุ้ยอยู่ทอง)</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Sales Assistant Director Acting for Sales Director</a:t>
          </a:r>
        </a:p>
      </xdr:txBody>
    </xdr:sp>
    <xdr:clientData/>
  </xdr:twoCellAnchor>
  <xdr:twoCellAnchor>
    <xdr:from>
      <xdr:col>1</xdr:col>
      <xdr:colOff>200025</xdr:colOff>
      <xdr:row>46</xdr:row>
      <xdr:rowOff>171450</xdr:rowOff>
    </xdr:from>
    <xdr:to>
      <xdr:col>2</xdr:col>
      <xdr:colOff>1458589</xdr:colOff>
      <xdr:row>46</xdr:row>
      <xdr:rowOff>171450</xdr:rowOff>
    </xdr:to>
    <xdr:sp macro="" textlink="">
      <xdr:nvSpPr>
        <xdr:cNvPr id="8" name="Text Box 2">
          <a:extLst>
            <a:ext uri="{FF2B5EF4-FFF2-40B4-BE49-F238E27FC236}">
              <a16:creationId xmlns:a16="http://schemas.microsoft.com/office/drawing/2014/main" id="{7562F053-EE09-4060-BE6E-6505959D06FC}"/>
            </a:ext>
          </a:extLst>
        </xdr:cNvPr>
        <xdr:cNvSpPr txBox="1">
          <a:spLocks noChangeArrowheads="1"/>
        </xdr:cNvSpPr>
      </xdr:nvSpPr>
      <xdr:spPr bwMode="auto">
        <a:xfrm>
          <a:off x="676275" y="11468100"/>
          <a:ext cx="2687314"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(คุณนายนิยนต์  อยู่ทะเล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Sales Assistant Manager Acting for Sales Manager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420574</xdr:colOff>
      <xdr:row>40</xdr:row>
      <xdr:rowOff>171947</xdr:rowOff>
    </xdr:from>
    <xdr:to>
      <xdr:col>3</xdr:col>
      <xdr:colOff>31313</xdr:colOff>
      <xdr:row>40</xdr:row>
      <xdr:rowOff>171947</xdr:rowOff>
    </xdr:to>
    <xdr:sp macro="" textlink="">
      <xdr:nvSpPr>
        <xdr:cNvPr id="4" name="Text Box 2">
          <a:extLst>
            <a:ext uri="{FF2B5EF4-FFF2-40B4-BE49-F238E27FC236}">
              <a16:creationId xmlns:a16="http://schemas.microsoft.com/office/drawing/2014/main" id="{5CABDE90-D0D9-4F60-8DA2-0006DDD82DE6}"/>
            </a:ext>
          </a:extLst>
        </xdr:cNvPr>
        <xdr:cNvSpPr txBox="1">
          <a:spLocks noChangeArrowheads="1"/>
        </xdr:cNvSpPr>
      </xdr:nvSpPr>
      <xdr:spPr bwMode="auto">
        <a:xfrm>
          <a:off x="895703" y="9844865"/>
          <a:ext cx="2685634"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(คุณนายนิยนต์  อยู่ทะเล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Sales Assistant Manager Acting for Sales Manager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8</xdr:col>
      <xdr:colOff>677983</xdr:colOff>
      <xdr:row>41</xdr:row>
      <xdr:rowOff>23337</xdr:rowOff>
    </xdr:from>
    <xdr:to>
      <xdr:col>12</xdr:col>
      <xdr:colOff>796800</xdr:colOff>
      <xdr:row>41</xdr:row>
      <xdr:rowOff>23337</xdr:rowOff>
    </xdr:to>
    <xdr:sp macro="" textlink="">
      <xdr:nvSpPr>
        <xdr:cNvPr id="5" name="Text Box 2">
          <a:extLst>
            <a:ext uri="{FF2B5EF4-FFF2-40B4-BE49-F238E27FC236}">
              <a16:creationId xmlns:a16="http://schemas.microsoft.com/office/drawing/2014/main" id="{A2EAA61E-0155-48BC-9493-CDA5E7321C00}"/>
            </a:ext>
          </a:extLst>
        </xdr:cNvPr>
        <xdr:cNvSpPr txBox="1">
          <a:spLocks noChangeArrowheads="1"/>
        </xdr:cNvSpPr>
      </xdr:nvSpPr>
      <xdr:spPr bwMode="auto">
        <a:xfrm>
          <a:off x="10619702" y="10203181"/>
          <a:ext cx="3976442"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4</xdr:col>
      <xdr:colOff>573740</xdr:colOff>
      <xdr:row>40</xdr:row>
      <xdr:rowOff>170328</xdr:rowOff>
    </xdr:from>
    <xdr:to>
      <xdr:col>6</xdr:col>
      <xdr:colOff>977675</xdr:colOff>
      <xdr:row>40</xdr:row>
      <xdr:rowOff>170328</xdr:rowOff>
    </xdr:to>
    <xdr:sp macro="" textlink="">
      <xdr:nvSpPr>
        <xdr:cNvPr id="10" name="Text Box 2">
          <a:extLst>
            <a:ext uri="{FF2B5EF4-FFF2-40B4-BE49-F238E27FC236}">
              <a16:creationId xmlns:a16="http://schemas.microsoft.com/office/drawing/2014/main" id="{5D8690B1-20DD-4BD5-A71C-0645B2AE1C93}"/>
            </a:ext>
          </a:extLst>
        </xdr:cNvPr>
        <xdr:cNvSpPr txBox="1">
          <a:spLocks noChangeArrowheads="1"/>
        </xdr:cNvSpPr>
      </xdr:nvSpPr>
      <xdr:spPr bwMode="auto">
        <a:xfrm>
          <a:off x="6302187" y="9843246"/>
          <a:ext cx="2474782"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(คุณนิมิต จุ้ยอยู่ทอง)</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Sales Assistant Director Acting for Sales Director</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5:U35" totalsRowShown="0" headerRowDxfId="91" dataDxfId="90" totalsRowDxfId="88" tableBorderDxfId="89" totalsRowBorderDxfId="87">
  <autoFilter ref="A5:U35" xr:uid="{3C878C68-A372-446C-8256-BD036B6D96E7}"/>
  <tableColumns count="21">
    <tableColumn id="1" xr3:uid="{7A68EB0F-4EB7-4EA0-B847-CDCEDE1995D9}" name="ลำดับ" dataDxfId="86" totalsRowDxfId="85"/>
    <tableColumn id="7" xr3:uid="{8F6F8C50-9D55-461F-83AF-B2E29A90BB45}" name="รหัสลูกค้า" dataDxfId="84" totalsRowDxfId="83" dataCellStyle="Total"/>
    <tableColumn id="2" xr3:uid="{E91B7877-DC71-4CB9-BA7F-36CA618C37EA}" name="ชื่อเจ้าของโครงการ" dataDxfId="82" totalsRowDxfId="81"/>
    <tableColumn id="10" xr3:uid="{19271DD2-0A59-4759-AE5D-1AB63890B014}" name="Sales" dataDxfId="80" dataCellStyle="Total"/>
    <tableColumn id="5" xr3:uid="{A5848258-9033-4D9F-8296-8ECDB5D9D258}" name="บริการประเภท" dataDxfId="79" totalsRowDxfId="78" dataCellStyle="Total"/>
    <tableColumn id="25" xr3:uid="{448C2BE4-700B-472E-8A90-659E7D16D1C0}" name="ค่าบริการรายเดือนตาม Package" dataDxfId="77" totalsRowDxfId="76" dataCellStyle="Comma"/>
    <tableColumn id="21" xr3:uid="{F6EB7FD7-22B4-468E-93A2-3C3264EA758C}" name="เดือนที่เริ่มเก็บ_x000a_ค่าบริการ" dataDxfId="75" totalsRowDxfId="74" dataCellStyle="Comma"/>
    <tableColumn id="15" xr3:uid="{C5A67075-51B7-49C2-B65F-CE7893C6B457}" name="รายการเบิก_x000a_คอมขายเพิ่มเติม_x000a_(เป้าตามกำหนด)_x000a_100-200%" dataDxfId="73" totalsRowDxfId="72" dataCellStyle="Comma"/>
    <tableColumn id="9" xr3:uid="{E8C32789-49FE-47D8-9CC6-E6DC2865932C}" name="รายการเบิก_x000a_คอมขาย" dataDxfId="71" totalsRowDxfId="70" dataCellStyle="Comma"/>
    <tableColumn id="22" xr3:uid="{EE653E92-1BD1-40DB-9031-773B3881CD5E}" name="ค่าขายอุปกรณ์" dataDxfId="69" totalsRowDxfId="68" dataCellStyle="Comma"/>
    <tableColumn id="8" xr3:uid="{3A93194E-260A-40B9-9FBF-008409553371}" name="ต้นทุนค่าขายอุปกรณ์" dataDxfId="67" totalsRowDxfId="66"/>
    <tableColumn id="6" xr3:uid="{43A73351-F329-4C6C-8D46-8406F3275AF6}" name="คอมฯอุปกรณ์_x000a_ 5%" dataDxfId="65" totalsRowDxfId="64"/>
    <tableColumn id="26" xr3:uid="{758CBD6F-DD47-4531-8868-34976B0F62D4}" name="คอมฯ อุปกรณ์_x000a_25%" dataDxfId="63" totalsRowDxfId="62" dataCellStyle="Comma"/>
    <tableColumn id="16" xr3:uid="{78ACD765-640C-4D43-AC13-54384C4A941E}" name="Total_x000a_คอมฯ อุปกรณ์" dataDxfId="61" totalsRowDxfId="60" dataCellStyle="Comma"/>
    <tableColumn id="11" xr3:uid="{8011303A-D1A5-446B-B527-C3286D436110}" name="ค่าติดตั้ง/ค่าเชื่อมสัญญาณ" dataDxfId="59" totalsRowDxfId="58"/>
    <tableColumn id="12" xr3:uid="{9378E1BA-8956-40DD-8B02-7A6FFB094C52}" name="ต้นทุนค่าติดตั้ง/ค่าเชื่อมสัญญาณ" dataDxfId="57" totalsRowDxfId="56"/>
    <tableColumn id="14" xr3:uid="{714892B4-1AAA-47F9-97C0-DB9B6A097513}" name="Total _x000a_คอมฯค่าติดตั้ง/ค่าเชื่อมสัญญาณ" dataDxfId="55" totalsRowDxfId="54"/>
    <tableColumn id="13" xr3:uid="{01E93865-3399-4061-A66D-18E027C46EBE}" name="รวมค่าคอมฯ" dataDxfId="53" totalsRowDxfId="52" dataCellStyle="40% - Accent3"/>
    <tableColumn id="3" xr3:uid="{E3C14B63-3A8F-4A86-98D8-22F73FF5717A}" name="เลขที่ใบกำกับ_x000a_ใบเสร็จรับเงิน" dataDxfId="51" totalsRowDxfId="50"/>
    <tableColumn id="29" xr3:uid="{19195CF2-9F31-4094-B7B0-522E55CE71CA}" name="เลขที่นำส่งเงิน_x000a_" dataDxfId="49" totalsRowDxfId="48"/>
    <tableColumn id="4" xr3:uid="{55D2584C-42D9-4C3B-B911-8FF4B7984098}" name="เขตการขาย" dataDxfId="47" totalsRowDxfId="46"/>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130E4C-DC9D-4647-817A-46CABDF232F9}" name="Table13514520105" displayName="Table13514520105" ref="A5:U30" totalsRowCount="1" headerRowDxfId="45" dataDxfId="44" totalsRowDxfId="42" tableBorderDxfId="43">
  <tableColumns count="21">
    <tableColumn id="1" xr3:uid="{DF3FD6E6-D745-41F2-ADF9-CD13EAF9355A}" name="ลำดับ" dataDxfId="41" totalsRowDxfId="20"/>
    <tableColumn id="12" xr3:uid="{F4B5205B-6640-4698-B033-46648AA463E3}" name="รหัสลูกค้า" dataDxfId="40" totalsRowDxfId="19" dataCellStyle="Total"/>
    <tableColumn id="2" xr3:uid="{EFD4A409-0B37-48A4-A6D1-0EDAEA08B630}" name="ชื่อเจ้าของโครงการ" totalsRowLabel="Total" dataDxfId="39" totalsRowDxfId="18"/>
    <tableColumn id="10" xr3:uid="{0F59EE97-1C15-48E2-A068-6300779DD479}" name="Sales" dataDxfId="38" totalsRowDxfId="17"/>
    <tableColumn id="5" xr3:uid="{C7CF4C1E-6C22-4A12-BC86-223316804350}" name="บริการประเภท" dataDxfId="37" totalsRowDxfId="16" dataCellStyle="Total"/>
    <tableColumn id="25" xr3:uid="{8F2297A0-32B0-43D2-B9BD-8EC1009B1977}" name="ค่าบริการรายเดือนตาม Package" totalsRowFunction="sum" dataDxfId="36" totalsRowDxfId="15" dataCellStyle="Comma"/>
    <tableColumn id="21" xr3:uid="{75C8E32E-3F65-4F42-ACED-BFC8B27ADC32}" name="เดือนที่เริ่มเก็บ_x000a_ค่าบริการ" dataDxfId="35" totalsRowDxfId="14" dataCellStyle="Comma"/>
    <tableColumn id="18" xr3:uid="{EDF30AF6-1992-4E4F-9AFA-BE6BDE7B28BC}" name="รายการเบิก_x000a_คอมขายเพิ่มเติม_x000a_(เป้าตามกำหนด)_x000a_100-200%" dataDxfId="34" totalsRowDxfId="13" dataCellStyle="Comma"/>
    <tableColumn id="9" xr3:uid="{80B11174-88F7-481E-8588-DCC205A7F65B}" name="รายการเบิก_x000a_คอมขาย" totalsRowFunction="sum" dataDxfId="33" totalsRowDxfId="12" dataCellStyle="Comma"/>
    <tableColumn id="22" xr3:uid="{7E1E6494-3D75-42D9-9462-3378DBD97459}" name="ค่าขายอุปกรณ์" totalsRowFunction="sum" dataDxfId="32" totalsRowDxfId="11" dataCellStyle="Comma"/>
    <tableColumn id="4" xr3:uid="{6F575235-48BB-483E-BFE9-88158E351789}" name="ต้นทุนค่าขายอุปกรณ์" totalsRowFunction="sum" dataDxfId="31" totalsRowDxfId="10"/>
    <tableColumn id="6" xr3:uid="{7DF313D9-AB2D-4BE0-82F9-C19A4E538983}" name="คอมฯอุปกรณ์_x000a_ 5%" totalsRowFunction="sum" dataDxfId="30" totalsRowDxfId="9"/>
    <tableColumn id="26" xr3:uid="{B2B3E80A-ECD8-4B32-8E0F-D6A42BE9B960}" name="คอมฯ อุปกรณ์_x000a_25%" totalsRowFunction="sum" dataDxfId="29" totalsRowDxfId="8" dataCellStyle="Comma"/>
    <tableColumn id="16" xr3:uid="{95E16324-276E-48DC-8203-FB2D58BA6719}" name="Total_x000a_คอมฯ อุปกรณ์" totalsRowFunction="sum" dataDxfId="28" totalsRowDxfId="7" dataCellStyle="Comma"/>
    <tableColumn id="8" xr3:uid="{5FAD9B66-88CC-4037-90C9-D576425548CE}" name="ค่าติดตั้ง/ค่าเชื่อมสัญญาณ" dataDxfId="27" totalsRowDxfId="6"/>
    <tableColumn id="13" xr3:uid="{C6DFA78B-E107-4A12-A0D9-EBA44C352F4F}" name="ต้นทุนค่าติดตั้ง/ค่าเชื่อมสัญญาณ" dataDxfId="26" totalsRowDxfId="5"/>
    <tableColumn id="15" xr3:uid="{A28A09DA-098F-4083-9EDC-D0B41E74C4CF}" name="Total _x000a_คอมฯค่าติดตั้ง/ค่าเชื่อมสัญญาณ" dataDxfId="25" totalsRowDxfId="4"/>
    <tableColumn id="3" xr3:uid="{02A9AB69-FFEB-4867-B132-52FAADBD4D7A}" name="รวมค่าคอมฯ" totalsRowFunction="sum" dataDxfId="24" totalsRowDxfId="3"/>
    <tableColumn id="11" xr3:uid="{323E8EBB-672E-49FF-886B-83397B13954F}" name="เลขที่ใบกำกับ/ใบเสร็จรับเงิน" totalsRowFunction="sum" dataDxfId="23" totalsRowDxfId="2"/>
    <tableColumn id="7" xr3:uid="{BCF445C2-E016-4A4B-AED8-A6BAA3F6BE25}" name="เลขที่นำส่งเงิน_x000a_" totalsRowFunction="sum" dataDxfId="22" totalsRowDxfId="1"/>
    <tableColumn id="14" xr3:uid="{0FC5A296-C82E-487E-BCC6-7040C9EE9F00}" name="เขตการขาย" dataDxfId="21" totalsRow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B1:C20"/>
  <sheetViews>
    <sheetView workbookViewId="0">
      <selection activeCell="G14" sqref="G14"/>
    </sheetView>
  </sheetViews>
  <sheetFormatPr defaultRowHeight="13.2"/>
  <cols>
    <col min="2" max="2" width="26.44140625" bestFit="1" customWidth="1"/>
    <col min="3" max="3" width="29.21875" bestFit="1" customWidth="1"/>
  </cols>
  <sheetData>
    <row r="1" spans="2:3" ht="27" thickBot="1">
      <c r="B1" s="197" t="s">
        <v>68</v>
      </c>
      <c r="C1" s="197" t="s">
        <v>54</v>
      </c>
    </row>
    <row r="2" spans="2:3" ht="13.8">
      <c r="B2" t="s">
        <v>21</v>
      </c>
      <c r="C2" s="198" t="s">
        <v>55</v>
      </c>
    </row>
    <row r="3" spans="2:3" ht="13.8">
      <c r="B3" s="199" t="s">
        <v>95</v>
      </c>
      <c r="C3" s="198" t="s">
        <v>51</v>
      </c>
    </row>
    <row r="4" spans="2:3" ht="13.8">
      <c r="B4" s="199" t="s">
        <v>85</v>
      </c>
      <c r="C4" s="198" t="s">
        <v>126</v>
      </c>
    </row>
    <row r="5" spans="2:3" ht="13.8">
      <c r="B5" s="199" t="s">
        <v>100</v>
      </c>
      <c r="C5" s="198" t="s">
        <v>56</v>
      </c>
    </row>
    <row r="6" spans="2:3" ht="13.8">
      <c r="B6" s="199" t="s">
        <v>103</v>
      </c>
      <c r="C6" s="198" t="s">
        <v>57</v>
      </c>
    </row>
    <row r="7" spans="2:3" ht="13.8">
      <c r="B7" t="s">
        <v>69</v>
      </c>
      <c r="C7" s="198" t="s">
        <v>58</v>
      </c>
    </row>
    <row r="8" spans="2:3" ht="13.8">
      <c r="B8" t="s">
        <v>70</v>
      </c>
      <c r="C8" s="198" t="s">
        <v>59</v>
      </c>
    </row>
    <row r="9" spans="2:3" ht="13.8">
      <c r="B9" t="s">
        <v>71</v>
      </c>
      <c r="C9" s="198" t="s">
        <v>60</v>
      </c>
    </row>
    <row r="10" spans="2:3" ht="13.8">
      <c r="B10" t="s">
        <v>72</v>
      </c>
      <c r="C10" s="198" t="s">
        <v>61</v>
      </c>
    </row>
    <row r="11" spans="2:3" ht="13.8">
      <c r="B11" s="199" t="s">
        <v>80</v>
      </c>
      <c r="C11" s="198" t="s">
        <v>52</v>
      </c>
    </row>
    <row r="12" spans="2:3" ht="13.8">
      <c r="B12" t="s">
        <v>73</v>
      </c>
      <c r="C12" s="198" t="s">
        <v>127</v>
      </c>
    </row>
    <row r="13" spans="2:3" ht="13.8">
      <c r="B13" t="s">
        <v>74</v>
      </c>
      <c r="C13" s="198" t="s">
        <v>62</v>
      </c>
    </row>
    <row r="14" spans="2:3" ht="13.8">
      <c r="B14" s="199" t="s">
        <v>113</v>
      </c>
      <c r="C14" s="198" t="s">
        <v>63</v>
      </c>
    </row>
    <row r="15" spans="2:3" ht="13.8">
      <c r="B15" t="s">
        <v>75</v>
      </c>
      <c r="C15" s="198" t="s">
        <v>64</v>
      </c>
    </row>
    <row r="16" spans="2:3" ht="13.8">
      <c r="B16" t="s">
        <v>79</v>
      </c>
      <c r="C16" s="198" t="s">
        <v>65</v>
      </c>
    </row>
    <row r="17" spans="2:3" ht="13.8">
      <c r="B17" s="199" t="s">
        <v>96</v>
      </c>
      <c r="C17" s="198" t="s">
        <v>66</v>
      </c>
    </row>
    <row r="18" spans="2:3" ht="13.8">
      <c r="B18" t="s">
        <v>76</v>
      </c>
      <c r="C18" s="198" t="s">
        <v>53</v>
      </c>
    </row>
    <row r="19" spans="2:3" ht="13.8">
      <c r="B19" t="s">
        <v>19</v>
      </c>
      <c r="C19" s="198" t="s">
        <v>67</v>
      </c>
    </row>
    <row r="20" spans="2:3" ht="13.8">
      <c r="C20" s="198" t="s">
        <v>106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indexed="25"/>
    <pageSetUpPr fitToPage="1"/>
  </sheetPr>
  <dimension ref="A1:W40"/>
  <sheetViews>
    <sheetView zoomScale="70" zoomScaleNormal="70" workbookViewId="0">
      <pane xSplit="7" ySplit="5" topLeftCell="Q6" activePane="bottomRight" state="frozen"/>
      <selection pane="topRight" activeCell="F1" sqref="F1"/>
      <selection pane="bottomLeft" activeCell="A6" sqref="A6"/>
      <selection pane="bottomRight" activeCell="E14" sqref="E14"/>
    </sheetView>
  </sheetViews>
  <sheetFormatPr defaultColWidth="0" defaultRowHeight="0" customHeight="1" zeroHeight="1"/>
  <cols>
    <col min="1" max="1" width="7.5546875" style="254" customWidth="1"/>
    <col min="2" max="2" width="19.33203125" style="254" bestFit="1" customWidth="1"/>
    <col min="3" max="3" width="66.109375" style="254" customWidth="1"/>
    <col min="4" max="4" width="30.109375" style="254" customWidth="1"/>
    <col min="5" max="5" width="27.6640625" style="320" bestFit="1" customWidth="1"/>
    <col min="6" max="6" width="16.77734375" style="321" customWidth="1"/>
    <col min="7" max="8" width="18.44140625" style="263" customWidth="1"/>
    <col min="9" max="9" width="18.21875" style="322" customWidth="1"/>
    <col min="10" max="11" width="19.109375" style="321" customWidth="1"/>
    <col min="12" max="13" width="17.33203125" style="262" customWidth="1"/>
    <col min="14" max="17" width="17.77734375" style="322" customWidth="1"/>
    <col min="18" max="18" width="20.109375" style="262" customWidth="1"/>
    <col min="19" max="19" width="26.77734375" style="262" bestFit="1" customWidth="1"/>
    <col min="20" max="20" width="23.44140625" style="262" bestFit="1" customWidth="1"/>
    <col min="21" max="21" width="17" style="264" customWidth="1"/>
    <col min="22" max="22" width="0" style="326" hidden="1"/>
    <col min="23" max="23" width="2.77734375" style="262" customWidth="1"/>
    <col min="24" max="24" width="15.5546875" style="254" customWidth="1"/>
    <col min="25" max="25" width="0" style="254" hidden="1"/>
    <col min="26" max="26" width="16.6640625" style="254" customWidth="1"/>
    <col min="27" max="27" width="17.44140625" style="254" customWidth="1"/>
    <col min="28" max="29" width="0" style="254" hidden="1"/>
    <col min="30" max="32" width="15.33203125" style="254" customWidth="1"/>
    <col min="33" max="33" width="17" style="254" customWidth="1"/>
    <col min="34" max="34" width="0" style="254" hidden="1"/>
    <col min="35" max="36" width="15.5546875" style="254" customWidth="1"/>
    <col min="37" max="37" width="13.6640625" style="254" customWidth="1"/>
    <col min="38" max="38" width="9" style="254" customWidth="1"/>
    <col min="39" max="39" width="49.88671875" style="254" customWidth="1"/>
    <col min="40" max="40" width="0" style="254" hidden="1"/>
    <col min="41" max="42" width="15.88671875" style="254" customWidth="1"/>
    <col min="43" max="43" width="14.5546875" style="254" customWidth="1"/>
    <col min="44" max="44" width="16.33203125" style="254" customWidth="1"/>
    <col min="45" max="45" width="18.109375" style="254" customWidth="1"/>
    <col min="46" max="46" width="14.109375" style="254" customWidth="1"/>
    <col min="47" max="273" width="0" style="254" hidden="1"/>
    <col min="274" max="274" width="7.5546875" style="254" customWidth="1"/>
    <col min="275" max="275" width="36.77734375" style="254" customWidth="1"/>
    <col min="276" max="277" width="0" style="254" hidden="1"/>
    <col min="278" max="278" width="16.6640625" style="254" customWidth="1"/>
    <col min="279" max="279" width="17.33203125" style="254" customWidth="1"/>
    <col min="280" max="280" width="15.5546875" style="254" customWidth="1"/>
    <col min="281" max="281" width="0" style="254" hidden="1"/>
    <col min="282" max="282" width="16.6640625" style="254" customWidth="1"/>
    <col min="283" max="283" width="17.44140625" style="254" customWidth="1"/>
    <col min="284" max="285" width="0" style="254" hidden="1"/>
    <col min="286" max="288" width="15.33203125" style="254" customWidth="1"/>
    <col min="289" max="289" width="17" style="254" customWidth="1"/>
    <col min="290" max="290" width="0" style="254" hidden="1"/>
    <col min="291" max="292" width="15.5546875" style="254" customWidth="1"/>
    <col min="293" max="293" width="13.6640625" style="254" customWidth="1"/>
    <col min="294" max="294" width="9" style="254" customWidth="1"/>
    <col min="295" max="295" width="49.88671875" style="254" customWidth="1"/>
    <col min="296" max="296" width="0" style="254" hidden="1"/>
    <col min="297" max="298" width="15.88671875" style="254" customWidth="1"/>
    <col min="299" max="299" width="14.5546875" style="254" customWidth="1"/>
    <col min="300" max="300" width="16.33203125" style="254" customWidth="1"/>
    <col min="301" max="301" width="18.109375" style="254" customWidth="1"/>
    <col min="302" max="302" width="14.109375" style="254" customWidth="1"/>
    <col min="303" max="529" width="0" style="254" hidden="1"/>
    <col min="530" max="530" width="7.5546875" style="254" customWidth="1"/>
    <col min="531" max="531" width="36.77734375" style="254" customWidth="1"/>
    <col min="532" max="533" width="0" style="254" hidden="1"/>
    <col min="534" max="534" width="16.6640625" style="254" customWidth="1"/>
    <col min="535" max="535" width="17.33203125" style="254" customWidth="1"/>
    <col min="536" max="536" width="15.5546875" style="254" customWidth="1"/>
    <col min="537" max="537" width="0" style="254" hidden="1"/>
    <col min="538" max="538" width="16.6640625" style="254" customWidth="1"/>
    <col min="539" max="539" width="17.44140625" style="254" customWidth="1"/>
    <col min="540" max="541" width="0" style="254" hidden="1"/>
    <col min="542" max="544" width="15.33203125" style="254" customWidth="1"/>
    <col min="545" max="545" width="17" style="254" customWidth="1"/>
    <col min="546" max="546" width="0" style="254" hidden="1"/>
    <col min="547" max="548" width="15.5546875" style="254" customWidth="1"/>
    <col min="549" max="549" width="13.6640625" style="254" customWidth="1"/>
    <col min="550" max="550" width="9" style="254" customWidth="1"/>
    <col min="551" max="551" width="49.88671875" style="254" customWidth="1"/>
    <col min="552" max="552" width="0" style="254" hidden="1"/>
    <col min="553" max="554" width="15.88671875" style="254" customWidth="1"/>
    <col min="555" max="555" width="14.5546875" style="254" customWidth="1"/>
    <col min="556" max="556" width="16.33203125" style="254" customWidth="1"/>
    <col min="557" max="557" width="18.109375" style="254" customWidth="1"/>
    <col min="558" max="558" width="14.109375" style="254" customWidth="1"/>
    <col min="559" max="785" width="0" style="254" hidden="1"/>
    <col min="786" max="786" width="7.5546875" style="254" customWidth="1"/>
    <col min="787" max="787" width="36.77734375" style="254" customWidth="1"/>
    <col min="788" max="789" width="0" style="254" hidden="1"/>
    <col min="790" max="790" width="16.6640625" style="254" customWidth="1"/>
    <col min="791" max="791" width="17.33203125" style="254" customWidth="1"/>
    <col min="792" max="792" width="15.5546875" style="254" customWidth="1"/>
    <col min="793" max="793" width="0" style="254" hidden="1"/>
    <col min="794" max="794" width="16.6640625" style="254" customWidth="1"/>
    <col min="795" max="795" width="17.44140625" style="254" customWidth="1"/>
    <col min="796" max="797" width="0" style="254" hidden="1"/>
    <col min="798" max="800" width="15.33203125" style="254" customWidth="1"/>
    <col min="801" max="801" width="17" style="254" customWidth="1"/>
    <col min="802" max="802" width="0" style="254" hidden="1"/>
    <col min="803" max="804" width="15.5546875" style="254" customWidth="1"/>
    <col min="805" max="805" width="13.6640625" style="254" customWidth="1"/>
    <col min="806" max="806" width="9" style="254" customWidth="1"/>
    <col min="807" max="807" width="49.88671875" style="254" customWidth="1"/>
    <col min="808" max="808" width="0" style="254" hidden="1"/>
    <col min="809" max="810" width="15.88671875" style="254" customWidth="1"/>
    <col min="811" max="811" width="14.5546875" style="254" customWidth="1"/>
    <col min="812" max="812" width="16.33203125" style="254" customWidth="1"/>
    <col min="813" max="813" width="18.109375" style="254" customWidth="1"/>
    <col min="814" max="814" width="14.109375" style="254" customWidth="1"/>
    <col min="815" max="1041" width="0" style="254" hidden="1"/>
    <col min="1042" max="1042" width="7.5546875" style="254" customWidth="1"/>
    <col min="1043" max="1043" width="36.77734375" style="254" customWidth="1"/>
    <col min="1044" max="1045" width="0" style="254" hidden="1"/>
    <col min="1046" max="1046" width="16.6640625" style="254" customWidth="1"/>
    <col min="1047" max="1047" width="17.33203125" style="254" customWidth="1"/>
    <col min="1048" max="1048" width="15.5546875" style="254" customWidth="1"/>
    <col min="1049" max="1049" width="0" style="254" hidden="1"/>
    <col min="1050" max="1050" width="16.6640625" style="254" customWidth="1"/>
    <col min="1051" max="1051" width="17.44140625" style="254" customWidth="1"/>
    <col min="1052" max="1053" width="0" style="254" hidden="1"/>
    <col min="1054" max="1056" width="15.33203125" style="254" customWidth="1"/>
    <col min="1057" max="1057" width="17" style="254" customWidth="1"/>
    <col min="1058" max="1058" width="0" style="254" hidden="1"/>
    <col min="1059" max="1060" width="15.5546875" style="254" customWidth="1"/>
    <col min="1061" max="1061" width="13.6640625" style="254" customWidth="1"/>
    <col min="1062" max="1062" width="9" style="254" customWidth="1"/>
    <col min="1063" max="1063" width="49.88671875" style="254" customWidth="1"/>
    <col min="1064" max="1064" width="0" style="254" hidden="1"/>
    <col min="1065" max="1066" width="15.88671875" style="254" customWidth="1"/>
    <col min="1067" max="1067" width="14.5546875" style="254" customWidth="1"/>
    <col min="1068" max="1068" width="16.33203125" style="254" customWidth="1"/>
    <col min="1069" max="1069" width="18.109375" style="254" customWidth="1"/>
    <col min="1070" max="1070" width="14.109375" style="254" customWidth="1"/>
    <col min="1071" max="1297" width="0" style="254" hidden="1"/>
    <col min="1298" max="1298" width="7.5546875" style="254" customWidth="1"/>
    <col min="1299" max="1299" width="36.77734375" style="254" customWidth="1"/>
    <col min="1300" max="1301" width="0" style="254" hidden="1"/>
    <col min="1302" max="1302" width="16.6640625" style="254" customWidth="1"/>
    <col min="1303" max="1303" width="17.33203125" style="254" customWidth="1"/>
    <col min="1304" max="1304" width="15.5546875" style="254" customWidth="1"/>
    <col min="1305" max="1305" width="0" style="254" hidden="1"/>
    <col min="1306" max="1306" width="16.6640625" style="254" customWidth="1"/>
    <col min="1307" max="1307" width="17.44140625" style="254" customWidth="1"/>
    <col min="1308" max="1309" width="0" style="254" hidden="1"/>
    <col min="1310" max="1312" width="15.33203125" style="254" customWidth="1"/>
    <col min="1313" max="1313" width="17" style="254" customWidth="1"/>
    <col min="1314" max="1314" width="0" style="254" hidden="1"/>
    <col min="1315" max="1316" width="15.5546875" style="254" customWidth="1"/>
    <col min="1317" max="1317" width="13.6640625" style="254" customWidth="1"/>
    <col min="1318" max="1318" width="9" style="254" customWidth="1"/>
    <col min="1319" max="1319" width="49.88671875" style="254" customWidth="1"/>
    <col min="1320" max="1320" width="0" style="254" hidden="1"/>
    <col min="1321" max="1322" width="15.88671875" style="254" customWidth="1"/>
    <col min="1323" max="1323" width="14.5546875" style="254" customWidth="1"/>
    <col min="1324" max="1324" width="16.33203125" style="254" customWidth="1"/>
    <col min="1325" max="1325" width="18.109375" style="254" customWidth="1"/>
    <col min="1326" max="1326" width="14.109375" style="254" customWidth="1"/>
    <col min="1327" max="1553" width="0" style="254" hidden="1"/>
    <col min="1554" max="1554" width="7.5546875" style="254" customWidth="1"/>
    <col min="1555" max="1555" width="36.77734375" style="254" customWidth="1"/>
    <col min="1556" max="1557" width="0" style="254" hidden="1"/>
    <col min="1558" max="1558" width="16.6640625" style="254" customWidth="1"/>
    <col min="1559" max="1559" width="17.33203125" style="254" customWidth="1"/>
    <col min="1560" max="1560" width="15.5546875" style="254" customWidth="1"/>
    <col min="1561" max="1561" width="0" style="254" hidden="1"/>
    <col min="1562" max="1562" width="16.6640625" style="254" customWidth="1"/>
    <col min="1563" max="1563" width="17.44140625" style="254" customWidth="1"/>
    <col min="1564" max="1565" width="0" style="254" hidden="1"/>
    <col min="1566" max="1568" width="15.33203125" style="254" customWidth="1"/>
    <col min="1569" max="1569" width="17" style="254" customWidth="1"/>
    <col min="1570" max="1570" width="0" style="254" hidden="1"/>
    <col min="1571" max="1572" width="15.5546875" style="254" customWidth="1"/>
    <col min="1573" max="1573" width="13.6640625" style="254" customWidth="1"/>
    <col min="1574" max="1574" width="9" style="254" customWidth="1"/>
    <col min="1575" max="1575" width="49.88671875" style="254" customWidth="1"/>
    <col min="1576" max="1576" width="0" style="254" hidden="1"/>
    <col min="1577" max="1578" width="15.88671875" style="254" customWidth="1"/>
    <col min="1579" max="1579" width="14.5546875" style="254" customWidth="1"/>
    <col min="1580" max="1580" width="16.33203125" style="254" customWidth="1"/>
    <col min="1581" max="1581" width="18.109375" style="254" customWidth="1"/>
    <col min="1582" max="1582" width="14.109375" style="254" customWidth="1"/>
    <col min="1583" max="1809" width="0" style="254" hidden="1"/>
    <col min="1810" max="1810" width="7.5546875" style="254" customWidth="1"/>
    <col min="1811" max="1811" width="36.77734375" style="254" customWidth="1"/>
    <col min="1812" max="1813" width="0" style="254" hidden="1"/>
    <col min="1814" max="1814" width="16.6640625" style="254" customWidth="1"/>
    <col min="1815" max="1815" width="17.33203125" style="254" customWidth="1"/>
    <col min="1816" max="1816" width="15.5546875" style="254" customWidth="1"/>
    <col min="1817" max="1817" width="0" style="254" hidden="1"/>
    <col min="1818" max="1818" width="16.6640625" style="254" customWidth="1"/>
    <col min="1819" max="1819" width="17.44140625" style="254" customWidth="1"/>
    <col min="1820" max="1821" width="0" style="254" hidden="1"/>
    <col min="1822" max="1824" width="15.33203125" style="254" customWidth="1"/>
    <col min="1825" max="1825" width="17" style="254" customWidth="1"/>
    <col min="1826" max="1826" width="0" style="254" hidden="1"/>
    <col min="1827" max="1828" width="15.5546875" style="254" customWidth="1"/>
    <col min="1829" max="1829" width="13.6640625" style="254" customWidth="1"/>
    <col min="1830" max="1830" width="9" style="254" customWidth="1"/>
    <col min="1831" max="1831" width="49.88671875" style="254" customWidth="1"/>
    <col min="1832" max="1832" width="0" style="254" hidden="1"/>
    <col min="1833" max="1834" width="15.88671875" style="254" customWidth="1"/>
    <col min="1835" max="1835" width="14.5546875" style="254" customWidth="1"/>
    <col min="1836" max="1836" width="16.33203125" style="254" customWidth="1"/>
    <col min="1837" max="1837" width="18.109375" style="254" customWidth="1"/>
    <col min="1838" max="1838" width="14.109375" style="254" customWidth="1"/>
    <col min="1839" max="2065" width="0" style="254" hidden="1"/>
    <col min="2066" max="2066" width="7.5546875" style="254" customWidth="1"/>
    <col min="2067" max="2067" width="36.77734375" style="254" customWidth="1"/>
    <col min="2068" max="2069" width="0" style="254" hidden="1"/>
    <col min="2070" max="2070" width="16.6640625" style="254" customWidth="1"/>
    <col min="2071" max="2071" width="17.33203125" style="254" customWidth="1"/>
    <col min="2072" max="2072" width="15.5546875" style="254" customWidth="1"/>
    <col min="2073" max="2073" width="0" style="254" hidden="1"/>
    <col min="2074" max="2074" width="16.6640625" style="254" customWidth="1"/>
    <col min="2075" max="2075" width="17.44140625" style="254" customWidth="1"/>
    <col min="2076" max="2077" width="0" style="254" hidden="1"/>
    <col min="2078" max="2080" width="15.33203125" style="254" customWidth="1"/>
    <col min="2081" max="2081" width="17" style="254" customWidth="1"/>
    <col min="2082" max="2082" width="0" style="254" hidden="1"/>
    <col min="2083" max="2084" width="15.5546875" style="254" customWidth="1"/>
    <col min="2085" max="2085" width="13.6640625" style="254" customWidth="1"/>
    <col min="2086" max="2086" width="9" style="254" customWidth="1"/>
    <col min="2087" max="2087" width="49.88671875" style="254" customWidth="1"/>
    <col min="2088" max="2088" width="0" style="254" hidden="1"/>
    <col min="2089" max="2090" width="15.88671875" style="254" customWidth="1"/>
    <col min="2091" max="2091" width="14.5546875" style="254" customWidth="1"/>
    <col min="2092" max="2092" width="16.33203125" style="254" customWidth="1"/>
    <col min="2093" max="2093" width="18.109375" style="254" customWidth="1"/>
    <col min="2094" max="2094" width="14.109375" style="254" customWidth="1"/>
    <col min="2095" max="2321" width="0" style="254" hidden="1"/>
    <col min="2322" max="2322" width="7.5546875" style="254" customWidth="1"/>
    <col min="2323" max="2323" width="36.77734375" style="254" customWidth="1"/>
    <col min="2324" max="2325" width="0" style="254" hidden="1"/>
    <col min="2326" max="2326" width="16.6640625" style="254" customWidth="1"/>
    <col min="2327" max="2327" width="17.33203125" style="254" customWidth="1"/>
    <col min="2328" max="2328" width="15.5546875" style="254" customWidth="1"/>
    <col min="2329" max="2329" width="0" style="254" hidden="1"/>
    <col min="2330" max="2330" width="16.6640625" style="254" customWidth="1"/>
    <col min="2331" max="2331" width="17.44140625" style="254" customWidth="1"/>
    <col min="2332" max="2333" width="0" style="254" hidden="1"/>
    <col min="2334" max="2336" width="15.33203125" style="254" customWidth="1"/>
    <col min="2337" max="2337" width="17" style="254" customWidth="1"/>
    <col min="2338" max="2338" width="0" style="254" hidden="1"/>
    <col min="2339" max="2340" width="15.5546875" style="254" customWidth="1"/>
    <col min="2341" max="2341" width="13.6640625" style="254" customWidth="1"/>
    <col min="2342" max="2342" width="9" style="254" customWidth="1"/>
    <col min="2343" max="2343" width="49.88671875" style="254" customWidth="1"/>
    <col min="2344" max="2344" width="0" style="254" hidden="1"/>
    <col min="2345" max="2346" width="15.88671875" style="254" customWidth="1"/>
    <col min="2347" max="2347" width="14.5546875" style="254" customWidth="1"/>
    <col min="2348" max="2348" width="16.33203125" style="254" customWidth="1"/>
    <col min="2349" max="2349" width="18.109375" style="254" customWidth="1"/>
    <col min="2350" max="2350" width="14.109375" style="254" customWidth="1"/>
    <col min="2351" max="2577" width="0" style="254" hidden="1"/>
    <col min="2578" max="2578" width="7.5546875" style="254" customWidth="1"/>
    <col min="2579" max="2579" width="36.77734375" style="254" customWidth="1"/>
    <col min="2580" max="2581" width="0" style="254" hidden="1"/>
    <col min="2582" max="2582" width="16.6640625" style="254" customWidth="1"/>
    <col min="2583" max="2583" width="17.33203125" style="254" customWidth="1"/>
    <col min="2584" max="2584" width="15.5546875" style="254" customWidth="1"/>
    <col min="2585" max="2585" width="0" style="254" hidden="1"/>
    <col min="2586" max="2586" width="16.6640625" style="254" customWidth="1"/>
    <col min="2587" max="2587" width="17.44140625" style="254" customWidth="1"/>
    <col min="2588" max="2589" width="0" style="254" hidden="1"/>
    <col min="2590" max="2592" width="15.33203125" style="254" customWidth="1"/>
    <col min="2593" max="2593" width="17" style="254" customWidth="1"/>
    <col min="2594" max="2594" width="0" style="254" hidden="1"/>
    <col min="2595" max="2596" width="15.5546875" style="254" customWidth="1"/>
    <col min="2597" max="2597" width="13.6640625" style="254" customWidth="1"/>
    <col min="2598" max="2598" width="9" style="254" customWidth="1"/>
    <col min="2599" max="2599" width="49.88671875" style="254" customWidth="1"/>
    <col min="2600" max="2600" width="0" style="254" hidden="1"/>
    <col min="2601" max="2602" width="15.88671875" style="254" customWidth="1"/>
    <col min="2603" max="2603" width="14.5546875" style="254" customWidth="1"/>
    <col min="2604" max="2604" width="16.33203125" style="254" customWidth="1"/>
    <col min="2605" max="2605" width="18.109375" style="254" customWidth="1"/>
    <col min="2606" max="2606" width="14.109375" style="254" customWidth="1"/>
    <col min="2607" max="2833" width="0" style="254" hidden="1"/>
    <col min="2834" max="2834" width="7.5546875" style="254" customWidth="1"/>
    <col min="2835" max="2835" width="36.77734375" style="254" customWidth="1"/>
    <col min="2836" max="2837" width="0" style="254" hidden="1"/>
    <col min="2838" max="2838" width="16.6640625" style="254" customWidth="1"/>
    <col min="2839" max="2839" width="17.33203125" style="254" customWidth="1"/>
    <col min="2840" max="2840" width="15.5546875" style="254" customWidth="1"/>
    <col min="2841" max="2841" width="0" style="254" hidden="1"/>
    <col min="2842" max="2842" width="16.6640625" style="254" customWidth="1"/>
    <col min="2843" max="2843" width="17.44140625" style="254" customWidth="1"/>
    <col min="2844" max="2845" width="0" style="254" hidden="1"/>
    <col min="2846" max="2848" width="15.33203125" style="254" customWidth="1"/>
    <col min="2849" max="2849" width="17" style="254" customWidth="1"/>
    <col min="2850" max="2850" width="0" style="254" hidden="1"/>
    <col min="2851" max="2852" width="15.5546875" style="254" customWidth="1"/>
    <col min="2853" max="2853" width="13.6640625" style="254" customWidth="1"/>
    <col min="2854" max="2854" width="9" style="254" customWidth="1"/>
    <col min="2855" max="2855" width="49.88671875" style="254" customWidth="1"/>
    <col min="2856" max="2856" width="0" style="254" hidden="1"/>
    <col min="2857" max="2858" width="15.88671875" style="254" customWidth="1"/>
    <col min="2859" max="2859" width="14.5546875" style="254" customWidth="1"/>
    <col min="2860" max="2860" width="16.33203125" style="254" customWidth="1"/>
    <col min="2861" max="2861" width="18.109375" style="254" customWidth="1"/>
    <col min="2862" max="2862" width="14.109375" style="254" customWidth="1"/>
    <col min="2863" max="3089" width="0" style="254" hidden="1"/>
    <col min="3090" max="3090" width="7.5546875" style="254" customWidth="1"/>
    <col min="3091" max="3091" width="36.77734375" style="254" customWidth="1"/>
    <col min="3092" max="3093" width="0" style="254" hidden="1"/>
    <col min="3094" max="3094" width="16.6640625" style="254" customWidth="1"/>
    <col min="3095" max="3095" width="17.33203125" style="254" customWidth="1"/>
    <col min="3096" max="3096" width="15.5546875" style="254" customWidth="1"/>
    <col min="3097" max="3097" width="0" style="254" hidden="1"/>
    <col min="3098" max="3098" width="16.6640625" style="254" customWidth="1"/>
    <col min="3099" max="3099" width="17.44140625" style="254" customWidth="1"/>
    <col min="3100" max="3101" width="0" style="254" hidden="1"/>
    <col min="3102" max="3104" width="15.33203125" style="254" customWidth="1"/>
    <col min="3105" max="3105" width="17" style="254" customWidth="1"/>
    <col min="3106" max="3106" width="0" style="254" hidden="1"/>
    <col min="3107" max="3108" width="15.5546875" style="254" customWidth="1"/>
    <col min="3109" max="3109" width="13.6640625" style="254" customWidth="1"/>
    <col min="3110" max="3110" width="9" style="254" customWidth="1"/>
    <col min="3111" max="3111" width="49.88671875" style="254" customWidth="1"/>
    <col min="3112" max="3112" width="0" style="254" hidden="1"/>
    <col min="3113" max="3114" width="15.88671875" style="254" customWidth="1"/>
    <col min="3115" max="3115" width="14.5546875" style="254" customWidth="1"/>
    <col min="3116" max="3116" width="16.33203125" style="254" customWidth="1"/>
    <col min="3117" max="3117" width="18.109375" style="254" customWidth="1"/>
    <col min="3118" max="3118" width="14.109375" style="254" customWidth="1"/>
    <col min="3119" max="3345" width="0" style="254" hidden="1"/>
    <col min="3346" max="3346" width="7.5546875" style="254" customWidth="1"/>
    <col min="3347" max="3347" width="36.77734375" style="254" customWidth="1"/>
    <col min="3348" max="3349" width="0" style="254" hidden="1"/>
    <col min="3350" max="3350" width="16.6640625" style="254" customWidth="1"/>
    <col min="3351" max="3351" width="17.33203125" style="254" customWidth="1"/>
    <col min="3352" max="3352" width="15.5546875" style="254" customWidth="1"/>
    <col min="3353" max="3353" width="0" style="254" hidden="1"/>
    <col min="3354" max="3354" width="16.6640625" style="254" customWidth="1"/>
    <col min="3355" max="3355" width="17.44140625" style="254" customWidth="1"/>
    <col min="3356" max="3357" width="0" style="254" hidden="1"/>
    <col min="3358" max="3360" width="15.33203125" style="254" customWidth="1"/>
    <col min="3361" max="3361" width="17" style="254" customWidth="1"/>
    <col min="3362" max="3362" width="0" style="254" hidden="1"/>
    <col min="3363" max="3364" width="15.5546875" style="254" customWidth="1"/>
    <col min="3365" max="3365" width="13.6640625" style="254" customWidth="1"/>
    <col min="3366" max="3366" width="9" style="254" customWidth="1"/>
    <col min="3367" max="3367" width="49.88671875" style="254" customWidth="1"/>
    <col min="3368" max="3368" width="0" style="254" hidden="1"/>
    <col min="3369" max="3370" width="15.88671875" style="254" customWidth="1"/>
    <col min="3371" max="3371" width="14.5546875" style="254" customWidth="1"/>
    <col min="3372" max="3372" width="16.33203125" style="254" customWidth="1"/>
    <col min="3373" max="3373" width="18.109375" style="254" customWidth="1"/>
    <col min="3374" max="3374" width="14.109375" style="254" customWidth="1"/>
    <col min="3375" max="3601" width="0" style="254" hidden="1"/>
    <col min="3602" max="3602" width="7.5546875" style="254" customWidth="1"/>
    <col min="3603" max="3603" width="36.77734375" style="254" customWidth="1"/>
    <col min="3604" max="3605" width="0" style="254" hidden="1"/>
    <col min="3606" max="3606" width="16.6640625" style="254" customWidth="1"/>
    <col min="3607" max="3607" width="17.33203125" style="254" customWidth="1"/>
    <col min="3608" max="3608" width="15.5546875" style="254" customWidth="1"/>
    <col min="3609" max="3609" width="0" style="254" hidden="1"/>
    <col min="3610" max="3610" width="16.6640625" style="254" customWidth="1"/>
    <col min="3611" max="3611" width="17.44140625" style="254" customWidth="1"/>
    <col min="3612" max="3613" width="0" style="254" hidden="1"/>
    <col min="3614" max="3616" width="15.33203125" style="254" customWidth="1"/>
    <col min="3617" max="3617" width="17" style="254" customWidth="1"/>
    <col min="3618" max="3618" width="0" style="254" hidden="1"/>
    <col min="3619" max="3620" width="15.5546875" style="254" customWidth="1"/>
    <col min="3621" max="3621" width="13.6640625" style="254" customWidth="1"/>
    <col min="3622" max="3622" width="9" style="254" customWidth="1"/>
    <col min="3623" max="3623" width="49.88671875" style="254" customWidth="1"/>
    <col min="3624" max="3624" width="0" style="254" hidden="1"/>
    <col min="3625" max="3626" width="15.88671875" style="254" customWidth="1"/>
    <col min="3627" max="3627" width="14.5546875" style="254" customWidth="1"/>
    <col min="3628" max="3628" width="16.33203125" style="254" customWidth="1"/>
    <col min="3629" max="3629" width="18.109375" style="254" customWidth="1"/>
    <col min="3630" max="3630" width="14.109375" style="254" customWidth="1"/>
    <col min="3631" max="3857" width="0" style="254" hidden="1"/>
    <col min="3858" max="3858" width="7.5546875" style="254" customWidth="1"/>
    <col min="3859" max="3859" width="36.77734375" style="254" customWidth="1"/>
    <col min="3860" max="3861" width="0" style="254" hidden="1"/>
    <col min="3862" max="3862" width="16.6640625" style="254" customWidth="1"/>
    <col min="3863" max="3863" width="17.33203125" style="254" customWidth="1"/>
    <col min="3864" max="3864" width="15.5546875" style="254" customWidth="1"/>
    <col min="3865" max="3865" width="0" style="254" hidden="1"/>
    <col min="3866" max="3866" width="16.6640625" style="254" customWidth="1"/>
    <col min="3867" max="3867" width="17.44140625" style="254" customWidth="1"/>
    <col min="3868" max="3869" width="0" style="254" hidden="1"/>
    <col min="3870" max="3872" width="15.33203125" style="254" customWidth="1"/>
    <col min="3873" max="3873" width="17" style="254" customWidth="1"/>
    <col min="3874" max="3874" width="0" style="254" hidden="1"/>
    <col min="3875" max="3876" width="15.5546875" style="254" customWidth="1"/>
    <col min="3877" max="3877" width="13.6640625" style="254" customWidth="1"/>
    <col min="3878" max="3878" width="9" style="254" customWidth="1"/>
    <col min="3879" max="3879" width="49.88671875" style="254" customWidth="1"/>
    <col min="3880" max="3880" width="0" style="254" hidden="1"/>
    <col min="3881" max="3882" width="15.88671875" style="254" customWidth="1"/>
    <col min="3883" max="3883" width="14.5546875" style="254" customWidth="1"/>
    <col min="3884" max="3884" width="16.33203125" style="254" customWidth="1"/>
    <col min="3885" max="3885" width="18.109375" style="254" customWidth="1"/>
    <col min="3886" max="3886" width="14.109375" style="254" customWidth="1"/>
    <col min="3887" max="4113" width="0" style="254" hidden="1"/>
    <col min="4114" max="4114" width="7.5546875" style="254" customWidth="1"/>
    <col min="4115" max="4115" width="36.77734375" style="254" customWidth="1"/>
    <col min="4116" max="4117" width="0" style="254" hidden="1"/>
    <col min="4118" max="4118" width="16.6640625" style="254" customWidth="1"/>
    <col min="4119" max="4119" width="17.33203125" style="254" customWidth="1"/>
    <col min="4120" max="4120" width="15.5546875" style="254" customWidth="1"/>
    <col min="4121" max="4121" width="0" style="254" hidden="1"/>
    <col min="4122" max="4122" width="16.6640625" style="254" customWidth="1"/>
    <col min="4123" max="4123" width="17.44140625" style="254" customWidth="1"/>
    <col min="4124" max="4125" width="0" style="254" hidden="1"/>
    <col min="4126" max="4128" width="15.33203125" style="254" customWidth="1"/>
    <col min="4129" max="4129" width="17" style="254" customWidth="1"/>
    <col min="4130" max="4130" width="0" style="254" hidden="1"/>
    <col min="4131" max="4132" width="15.5546875" style="254" customWidth="1"/>
    <col min="4133" max="4133" width="13.6640625" style="254" customWidth="1"/>
    <col min="4134" max="4134" width="9" style="254" customWidth="1"/>
    <col min="4135" max="4135" width="49.88671875" style="254" customWidth="1"/>
    <col min="4136" max="4136" width="0" style="254" hidden="1"/>
    <col min="4137" max="4138" width="15.88671875" style="254" customWidth="1"/>
    <col min="4139" max="4139" width="14.5546875" style="254" customWidth="1"/>
    <col min="4140" max="4140" width="16.33203125" style="254" customWidth="1"/>
    <col min="4141" max="4141" width="18.109375" style="254" customWidth="1"/>
    <col min="4142" max="4142" width="14.109375" style="254" customWidth="1"/>
    <col min="4143" max="4369" width="0" style="254" hidden="1"/>
    <col min="4370" max="4370" width="7.5546875" style="254" customWidth="1"/>
    <col min="4371" max="4371" width="36.77734375" style="254" customWidth="1"/>
    <col min="4372" max="4373" width="0" style="254" hidden="1"/>
    <col min="4374" max="4374" width="16.6640625" style="254" customWidth="1"/>
    <col min="4375" max="4375" width="17.33203125" style="254" customWidth="1"/>
    <col min="4376" max="4376" width="15.5546875" style="254" customWidth="1"/>
    <col min="4377" max="4377" width="0" style="254" hidden="1"/>
    <col min="4378" max="4378" width="16.6640625" style="254" customWidth="1"/>
    <col min="4379" max="4379" width="17.44140625" style="254" customWidth="1"/>
    <col min="4380" max="4381" width="0" style="254" hidden="1"/>
    <col min="4382" max="4384" width="15.33203125" style="254" customWidth="1"/>
    <col min="4385" max="4385" width="17" style="254" customWidth="1"/>
    <col min="4386" max="4386" width="0" style="254" hidden="1"/>
    <col min="4387" max="4388" width="15.5546875" style="254" customWidth="1"/>
    <col min="4389" max="4389" width="13.6640625" style="254" customWidth="1"/>
    <col min="4390" max="4390" width="9" style="254" customWidth="1"/>
    <col min="4391" max="4391" width="49.88671875" style="254" customWidth="1"/>
    <col min="4392" max="4392" width="0" style="254" hidden="1"/>
    <col min="4393" max="4394" width="15.88671875" style="254" customWidth="1"/>
    <col min="4395" max="4395" width="14.5546875" style="254" customWidth="1"/>
    <col min="4396" max="4396" width="16.33203125" style="254" customWidth="1"/>
    <col min="4397" max="4397" width="18.109375" style="254" customWidth="1"/>
    <col min="4398" max="4398" width="14.109375" style="254" customWidth="1"/>
    <col min="4399" max="4625" width="0" style="254" hidden="1"/>
    <col min="4626" max="4626" width="7.5546875" style="254" customWidth="1"/>
    <col min="4627" max="4627" width="36.77734375" style="254" customWidth="1"/>
    <col min="4628" max="4629" width="0" style="254" hidden="1"/>
    <col min="4630" max="4630" width="16.6640625" style="254" customWidth="1"/>
    <col min="4631" max="4631" width="17.33203125" style="254" customWidth="1"/>
    <col min="4632" max="4632" width="15.5546875" style="254" customWidth="1"/>
    <col min="4633" max="4633" width="0" style="254" hidden="1"/>
    <col min="4634" max="4634" width="16.6640625" style="254" customWidth="1"/>
    <col min="4635" max="4635" width="17.44140625" style="254" customWidth="1"/>
    <col min="4636" max="4637" width="0" style="254" hidden="1"/>
    <col min="4638" max="4640" width="15.33203125" style="254" customWidth="1"/>
    <col min="4641" max="4641" width="17" style="254" customWidth="1"/>
    <col min="4642" max="4642" width="0" style="254" hidden="1"/>
    <col min="4643" max="4644" width="15.5546875" style="254" customWidth="1"/>
    <col min="4645" max="4645" width="13.6640625" style="254" customWidth="1"/>
    <col min="4646" max="4646" width="9" style="254" customWidth="1"/>
    <col min="4647" max="4647" width="49.88671875" style="254" customWidth="1"/>
    <col min="4648" max="4648" width="0" style="254" hidden="1"/>
    <col min="4649" max="4650" width="15.88671875" style="254" customWidth="1"/>
    <col min="4651" max="4651" width="14.5546875" style="254" customWidth="1"/>
    <col min="4652" max="4652" width="16.33203125" style="254" customWidth="1"/>
    <col min="4653" max="4653" width="18.109375" style="254" customWidth="1"/>
    <col min="4654" max="4654" width="14.109375" style="254" customWidth="1"/>
    <col min="4655" max="4881" width="0" style="254" hidden="1"/>
    <col min="4882" max="4882" width="7.5546875" style="254" customWidth="1"/>
    <col min="4883" max="4883" width="36.77734375" style="254" customWidth="1"/>
    <col min="4884" max="4885" width="0" style="254" hidden="1"/>
    <col min="4886" max="4886" width="16.6640625" style="254" customWidth="1"/>
    <col min="4887" max="4887" width="17.33203125" style="254" customWidth="1"/>
    <col min="4888" max="4888" width="15.5546875" style="254" customWidth="1"/>
    <col min="4889" max="4889" width="0" style="254" hidden="1"/>
    <col min="4890" max="4890" width="16.6640625" style="254" customWidth="1"/>
    <col min="4891" max="4891" width="17.44140625" style="254" customWidth="1"/>
    <col min="4892" max="4893" width="0" style="254" hidden="1"/>
    <col min="4894" max="4896" width="15.33203125" style="254" customWidth="1"/>
    <col min="4897" max="4897" width="17" style="254" customWidth="1"/>
    <col min="4898" max="4898" width="0" style="254" hidden="1"/>
    <col min="4899" max="4900" width="15.5546875" style="254" customWidth="1"/>
    <col min="4901" max="4901" width="13.6640625" style="254" customWidth="1"/>
    <col min="4902" max="4902" width="9" style="254" customWidth="1"/>
    <col min="4903" max="4903" width="49.88671875" style="254" customWidth="1"/>
    <col min="4904" max="4904" width="0" style="254" hidden="1"/>
    <col min="4905" max="4906" width="15.88671875" style="254" customWidth="1"/>
    <col min="4907" max="4907" width="14.5546875" style="254" customWidth="1"/>
    <col min="4908" max="4908" width="16.33203125" style="254" customWidth="1"/>
    <col min="4909" max="4909" width="18.109375" style="254" customWidth="1"/>
    <col min="4910" max="4910" width="14.109375" style="254" customWidth="1"/>
    <col min="4911" max="5137" width="0" style="254" hidden="1"/>
    <col min="5138" max="5138" width="7.5546875" style="254" customWidth="1"/>
    <col min="5139" max="5139" width="36.77734375" style="254" customWidth="1"/>
    <col min="5140" max="5141" width="0" style="254" hidden="1"/>
    <col min="5142" max="5142" width="16.6640625" style="254" customWidth="1"/>
    <col min="5143" max="5143" width="17.33203125" style="254" customWidth="1"/>
    <col min="5144" max="5144" width="15.5546875" style="254" customWidth="1"/>
    <col min="5145" max="5145" width="0" style="254" hidden="1"/>
    <col min="5146" max="5146" width="16.6640625" style="254" customWidth="1"/>
    <col min="5147" max="5147" width="17.44140625" style="254" customWidth="1"/>
    <col min="5148" max="5149" width="0" style="254" hidden="1"/>
    <col min="5150" max="5152" width="15.33203125" style="254" customWidth="1"/>
    <col min="5153" max="5153" width="17" style="254" customWidth="1"/>
    <col min="5154" max="5154" width="0" style="254" hidden="1"/>
    <col min="5155" max="5156" width="15.5546875" style="254" customWidth="1"/>
    <col min="5157" max="5157" width="13.6640625" style="254" customWidth="1"/>
    <col min="5158" max="5158" width="9" style="254" customWidth="1"/>
    <col min="5159" max="5159" width="49.88671875" style="254" customWidth="1"/>
    <col min="5160" max="5160" width="0" style="254" hidden="1"/>
    <col min="5161" max="5162" width="15.88671875" style="254" customWidth="1"/>
    <col min="5163" max="5163" width="14.5546875" style="254" customWidth="1"/>
    <col min="5164" max="5164" width="16.33203125" style="254" customWidth="1"/>
    <col min="5165" max="5165" width="18.109375" style="254" customWidth="1"/>
    <col min="5166" max="5166" width="14.109375" style="254" customWidth="1"/>
    <col min="5167" max="5393" width="0" style="254" hidden="1"/>
    <col min="5394" max="5394" width="7.5546875" style="254" customWidth="1"/>
    <col min="5395" max="5395" width="36.77734375" style="254" customWidth="1"/>
    <col min="5396" max="5397" width="0" style="254" hidden="1"/>
    <col min="5398" max="5398" width="16.6640625" style="254" customWidth="1"/>
    <col min="5399" max="5399" width="17.33203125" style="254" customWidth="1"/>
    <col min="5400" max="5400" width="15.5546875" style="254" customWidth="1"/>
    <col min="5401" max="5401" width="0" style="254" hidden="1"/>
    <col min="5402" max="5402" width="16.6640625" style="254" customWidth="1"/>
    <col min="5403" max="5403" width="17.44140625" style="254" customWidth="1"/>
    <col min="5404" max="5405" width="0" style="254" hidden="1"/>
    <col min="5406" max="5408" width="15.33203125" style="254" customWidth="1"/>
    <col min="5409" max="5409" width="17" style="254" customWidth="1"/>
    <col min="5410" max="5410" width="0" style="254" hidden="1"/>
    <col min="5411" max="5412" width="15.5546875" style="254" customWidth="1"/>
    <col min="5413" max="5413" width="13.6640625" style="254" customWidth="1"/>
    <col min="5414" max="5414" width="9" style="254" customWidth="1"/>
    <col min="5415" max="5415" width="49.88671875" style="254" customWidth="1"/>
    <col min="5416" max="5416" width="0" style="254" hidden="1"/>
    <col min="5417" max="5418" width="15.88671875" style="254" customWidth="1"/>
    <col min="5419" max="5419" width="14.5546875" style="254" customWidth="1"/>
    <col min="5420" max="5420" width="16.33203125" style="254" customWidth="1"/>
    <col min="5421" max="5421" width="18.109375" style="254" customWidth="1"/>
    <col min="5422" max="5422" width="14.109375" style="254" customWidth="1"/>
    <col min="5423" max="5649" width="0" style="254" hidden="1"/>
    <col min="5650" max="5650" width="7.5546875" style="254" customWidth="1"/>
    <col min="5651" max="5651" width="36.77734375" style="254" customWidth="1"/>
    <col min="5652" max="5653" width="0" style="254" hidden="1"/>
    <col min="5654" max="5654" width="16.6640625" style="254" customWidth="1"/>
    <col min="5655" max="5655" width="17.33203125" style="254" customWidth="1"/>
    <col min="5656" max="5656" width="15.5546875" style="254" customWidth="1"/>
    <col min="5657" max="5657" width="0" style="254" hidden="1"/>
    <col min="5658" max="5658" width="16.6640625" style="254" customWidth="1"/>
    <col min="5659" max="5659" width="17.44140625" style="254" customWidth="1"/>
    <col min="5660" max="5661" width="0" style="254" hidden="1"/>
    <col min="5662" max="5664" width="15.33203125" style="254" customWidth="1"/>
    <col min="5665" max="5665" width="17" style="254" customWidth="1"/>
    <col min="5666" max="5666" width="0" style="254" hidden="1"/>
    <col min="5667" max="5668" width="15.5546875" style="254" customWidth="1"/>
    <col min="5669" max="5669" width="13.6640625" style="254" customWidth="1"/>
    <col min="5670" max="5670" width="9" style="254" customWidth="1"/>
    <col min="5671" max="5671" width="49.88671875" style="254" customWidth="1"/>
    <col min="5672" max="5672" width="0" style="254" hidden="1"/>
    <col min="5673" max="5674" width="15.88671875" style="254" customWidth="1"/>
    <col min="5675" max="5675" width="14.5546875" style="254" customWidth="1"/>
    <col min="5676" max="5676" width="16.33203125" style="254" customWidth="1"/>
    <col min="5677" max="5677" width="18.109375" style="254" customWidth="1"/>
    <col min="5678" max="5678" width="14.109375" style="254" customWidth="1"/>
    <col min="5679" max="5905" width="0" style="254" hidden="1"/>
    <col min="5906" max="5906" width="7.5546875" style="254" customWidth="1"/>
    <col min="5907" max="5907" width="36.77734375" style="254" customWidth="1"/>
    <col min="5908" max="5909" width="0" style="254" hidden="1"/>
    <col min="5910" max="5910" width="16.6640625" style="254" customWidth="1"/>
    <col min="5911" max="5911" width="17.33203125" style="254" customWidth="1"/>
    <col min="5912" max="5912" width="15.5546875" style="254" customWidth="1"/>
    <col min="5913" max="5913" width="0" style="254" hidden="1"/>
    <col min="5914" max="5914" width="16.6640625" style="254" customWidth="1"/>
    <col min="5915" max="5915" width="17.44140625" style="254" customWidth="1"/>
    <col min="5916" max="5917" width="0" style="254" hidden="1"/>
    <col min="5918" max="5920" width="15.33203125" style="254" customWidth="1"/>
    <col min="5921" max="5921" width="17" style="254" customWidth="1"/>
    <col min="5922" max="5922" width="0" style="254" hidden="1"/>
    <col min="5923" max="5924" width="15.5546875" style="254" customWidth="1"/>
    <col min="5925" max="5925" width="13.6640625" style="254" customWidth="1"/>
    <col min="5926" max="5926" width="9" style="254" customWidth="1"/>
    <col min="5927" max="5927" width="49.88671875" style="254" customWidth="1"/>
    <col min="5928" max="5928" width="0" style="254" hidden="1"/>
    <col min="5929" max="5930" width="15.88671875" style="254" customWidth="1"/>
    <col min="5931" max="5931" width="14.5546875" style="254" customWidth="1"/>
    <col min="5932" max="5932" width="16.33203125" style="254" customWidth="1"/>
    <col min="5933" max="5933" width="18.109375" style="254" customWidth="1"/>
    <col min="5934" max="5934" width="14.109375" style="254" customWidth="1"/>
    <col min="5935" max="6161" width="0" style="254" hidden="1"/>
    <col min="6162" max="6162" width="7.5546875" style="254" customWidth="1"/>
    <col min="6163" max="6163" width="36.77734375" style="254" customWidth="1"/>
    <col min="6164" max="6165" width="0" style="254" hidden="1"/>
    <col min="6166" max="6166" width="16.6640625" style="254" customWidth="1"/>
    <col min="6167" max="6167" width="17.33203125" style="254" customWidth="1"/>
    <col min="6168" max="6168" width="15.5546875" style="254" customWidth="1"/>
    <col min="6169" max="6169" width="0" style="254" hidden="1"/>
    <col min="6170" max="6170" width="16.6640625" style="254" customWidth="1"/>
    <col min="6171" max="6171" width="17.44140625" style="254" customWidth="1"/>
    <col min="6172" max="6173" width="0" style="254" hidden="1"/>
    <col min="6174" max="6176" width="15.33203125" style="254" customWidth="1"/>
    <col min="6177" max="6177" width="17" style="254" customWidth="1"/>
    <col min="6178" max="6178" width="0" style="254" hidden="1"/>
    <col min="6179" max="6180" width="15.5546875" style="254" customWidth="1"/>
    <col min="6181" max="6181" width="13.6640625" style="254" customWidth="1"/>
    <col min="6182" max="6182" width="9" style="254" customWidth="1"/>
    <col min="6183" max="6183" width="49.88671875" style="254" customWidth="1"/>
    <col min="6184" max="6184" width="0" style="254" hidden="1"/>
    <col min="6185" max="6186" width="15.88671875" style="254" customWidth="1"/>
    <col min="6187" max="6187" width="14.5546875" style="254" customWidth="1"/>
    <col min="6188" max="6188" width="16.33203125" style="254" customWidth="1"/>
    <col min="6189" max="6189" width="18.109375" style="254" customWidth="1"/>
    <col min="6190" max="6190" width="14.109375" style="254" customWidth="1"/>
    <col min="6191" max="6417" width="0" style="254" hidden="1"/>
    <col min="6418" max="6418" width="7.5546875" style="254" customWidth="1"/>
    <col min="6419" max="6419" width="36.77734375" style="254" customWidth="1"/>
    <col min="6420" max="6421" width="0" style="254" hidden="1"/>
    <col min="6422" max="6422" width="16.6640625" style="254" customWidth="1"/>
    <col min="6423" max="6423" width="17.33203125" style="254" customWidth="1"/>
    <col min="6424" max="6424" width="15.5546875" style="254" customWidth="1"/>
    <col min="6425" max="6425" width="0" style="254" hidden="1"/>
    <col min="6426" max="6426" width="16.6640625" style="254" customWidth="1"/>
    <col min="6427" max="6427" width="17.44140625" style="254" customWidth="1"/>
    <col min="6428" max="6429" width="0" style="254" hidden="1"/>
    <col min="6430" max="6432" width="15.33203125" style="254" customWidth="1"/>
    <col min="6433" max="6433" width="17" style="254" customWidth="1"/>
    <col min="6434" max="6434" width="0" style="254" hidden="1"/>
    <col min="6435" max="6436" width="15.5546875" style="254" customWidth="1"/>
    <col min="6437" max="6437" width="13.6640625" style="254" customWidth="1"/>
    <col min="6438" max="6438" width="9" style="254" customWidth="1"/>
    <col min="6439" max="6439" width="49.88671875" style="254" customWidth="1"/>
    <col min="6440" max="6440" width="0" style="254" hidden="1"/>
    <col min="6441" max="6442" width="15.88671875" style="254" customWidth="1"/>
    <col min="6443" max="6443" width="14.5546875" style="254" customWidth="1"/>
    <col min="6444" max="6444" width="16.33203125" style="254" customWidth="1"/>
    <col min="6445" max="6445" width="18.109375" style="254" customWidth="1"/>
    <col min="6446" max="6446" width="14.109375" style="254" customWidth="1"/>
    <col min="6447" max="6673" width="0" style="254" hidden="1"/>
    <col min="6674" max="6674" width="7.5546875" style="254" customWidth="1"/>
    <col min="6675" max="6675" width="36.77734375" style="254" customWidth="1"/>
    <col min="6676" max="6677" width="0" style="254" hidden="1"/>
    <col min="6678" max="6678" width="16.6640625" style="254" customWidth="1"/>
    <col min="6679" max="6679" width="17.33203125" style="254" customWidth="1"/>
    <col min="6680" max="6680" width="15.5546875" style="254" customWidth="1"/>
    <col min="6681" max="6681" width="0" style="254" hidden="1"/>
    <col min="6682" max="6682" width="16.6640625" style="254" customWidth="1"/>
    <col min="6683" max="6683" width="17.44140625" style="254" customWidth="1"/>
    <col min="6684" max="6685" width="0" style="254" hidden="1"/>
    <col min="6686" max="6688" width="15.33203125" style="254" customWidth="1"/>
    <col min="6689" max="6689" width="17" style="254" customWidth="1"/>
    <col min="6690" max="6690" width="0" style="254" hidden="1"/>
    <col min="6691" max="6692" width="15.5546875" style="254" customWidth="1"/>
    <col min="6693" max="6693" width="13.6640625" style="254" customWidth="1"/>
    <col min="6694" max="6694" width="9" style="254" customWidth="1"/>
    <col min="6695" max="6695" width="49.88671875" style="254" customWidth="1"/>
    <col min="6696" max="6696" width="0" style="254" hidden="1"/>
    <col min="6697" max="6698" width="15.88671875" style="254" customWidth="1"/>
    <col min="6699" max="6699" width="14.5546875" style="254" customWidth="1"/>
    <col min="6700" max="6700" width="16.33203125" style="254" customWidth="1"/>
    <col min="6701" max="6701" width="18.109375" style="254" customWidth="1"/>
    <col min="6702" max="6702" width="14.109375" style="254" customWidth="1"/>
    <col min="6703" max="6929" width="0" style="254" hidden="1"/>
    <col min="6930" max="6930" width="7.5546875" style="254" customWidth="1"/>
    <col min="6931" max="6931" width="36.77734375" style="254" customWidth="1"/>
    <col min="6932" max="6933" width="0" style="254" hidden="1"/>
    <col min="6934" max="6934" width="16.6640625" style="254" customWidth="1"/>
    <col min="6935" max="6935" width="17.33203125" style="254" customWidth="1"/>
    <col min="6936" max="6936" width="15.5546875" style="254" customWidth="1"/>
    <col min="6937" max="6937" width="0" style="254" hidden="1"/>
    <col min="6938" max="6938" width="16.6640625" style="254" customWidth="1"/>
    <col min="6939" max="6939" width="17.44140625" style="254" customWidth="1"/>
    <col min="6940" max="6941" width="0" style="254" hidden="1"/>
    <col min="6942" max="6944" width="15.33203125" style="254" customWidth="1"/>
    <col min="6945" max="6945" width="17" style="254" customWidth="1"/>
    <col min="6946" max="6946" width="0" style="254" hidden="1"/>
    <col min="6947" max="6948" width="15.5546875" style="254" customWidth="1"/>
    <col min="6949" max="6949" width="13.6640625" style="254" customWidth="1"/>
    <col min="6950" max="6950" width="9" style="254" customWidth="1"/>
    <col min="6951" max="6951" width="49.88671875" style="254" customWidth="1"/>
    <col min="6952" max="6952" width="0" style="254" hidden="1"/>
    <col min="6953" max="6954" width="15.88671875" style="254" customWidth="1"/>
    <col min="6955" max="6955" width="14.5546875" style="254" customWidth="1"/>
    <col min="6956" max="6956" width="16.33203125" style="254" customWidth="1"/>
    <col min="6957" max="6957" width="18.109375" style="254" customWidth="1"/>
    <col min="6958" max="6958" width="14.109375" style="254" customWidth="1"/>
    <col min="6959" max="7185" width="0" style="254" hidden="1"/>
    <col min="7186" max="7186" width="7.5546875" style="254" customWidth="1"/>
    <col min="7187" max="7187" width="36.77734375" style="254" customWidth="1"/>
    <col min="7188" max="7189" width="0" style="254" hidden="1"/>
    <col min="7190" max="7190" width="16.6640625" style="254" customWidth="1"/>
    <col min="7191" max="7191" width="17.33203125" style="254" customWidth="1"/>
    <col min="7192" max="7192" width="15.5546875" style="254" customWidth="1"/>
    <col min="7193" max="7193" width="0" style="254" hidden="1"/>
    <col min="7194" max="7194" width="16.6640625" style="254" customWidth="1"/>
    <col min="7195" max="7195" width="17.44140625" style="254" customWidth="1"/>
    <col min="7196" max="7197" width="0" style="254" hidden="1"/>
    <col min="7198" max="7200" width="15.33203125" style="254" customWidth="1"/>
    <col min="7201" max="7201" width="17" style="254" customWidth="1"/>
    <col min="7202" max="7202" width="0" style="254" hidden="1"/>
    <col min="7203" max="7204" width="15.5546875" style="254" customWidth="1"/>
    <col min="7205" max="7205" width="13.6640625" style="254" customWidth="1"/>
    <col min="7206" max="7206" width="9" style="254" customWidth="1"/>
    <col min="7207" max="7207" width="49.88671875" style="254" customWidth="1"/>
    <col min="7208" max="7208" width="0" style="254" hidden="1"/>
    <col min="7209" max="7210" width="15.88671875" style="254" customWidth="1"/>
    <col min="7211" max="7211" width="14.5546875" style="254" customWidth="1"/>
    <col min="7212" max="7212" width="16.33203125" style="254" customWidth="1"/>
    <col min="7213" max="7213" width="18.109375" style="254" customWidth="1"/>
    <col min="7214" max="7214" width="14.109375" style="254" customWidth="1"/>
    <col min="7215" max="7441" width="0" style="254" hidden="1"/>
    <col min="7442" max="7442" width="7.5546875" style="254" customWidth="1"/>
    <col min="7443" max="7443" width="36.77734375" style="254" customWidth="1"/>
    <col min="7444" max="7445" width="0" style="254" hidden="1"/>
    <col min="7446" max="7446" width="16.6640625" style="254" customWidth="1"/>
    <col min="7447" max="7447" width="17.33203125" style="254" customWidth="1"/>
    <col min="7448" max="7448" width="15.5546875" style="254" customWidth="1"/>
    <col min="7449" max="7449" width="0" style="254" hidden="1"/>
    <col min="7450" max="7450" width="16.6640625" style="254" customWidth="1"/>
    <col min="7451" max="7451" width="17.44140625" style="254" customWidth="1"/>
    <col min="7452" max="7453" width="0" style="254" hidden="1"/>
    <col min="7454" max="7456" width="15.33203125" style="254" customWidth="1"/>
    <col min="7457" max="7457" width="17" style="254" customWidth="1"/>
    <col min="7458" max="7458" width="0" style="254" hidden="1"/>
    <col min="7459" max="7460" width="15.5546875" style="254" customWidth="1"/>
    <col min="7461" max="7461" width="13.6640625" style="254" customWidth="1"/>
    <col min="7462" max="7462" width="9" style="254" customWidth="1"/>
    <col min="7463" max="7463" width="49.88671875" style="254" customWidth="1"/>
    <col min="7464" max="7464" width="0" style="254" hidden="1"/>
    <col min="7465" max="7466" width="15.88671875" style="254" customWidth="1"/>
    <col min="7467" max="7467" width="14.5546875" style="254" customWidth="1"/>
    <col min="7468" max="7468" width="16.33203125" style="254" customWidth="1"/>
    <col min="7469" max="7469" width="18.109375" style="254" customWidth="1"/>
    <col min="7470" max="7470" width="14.109375" style="254" customWidth="1"/>
    <col min="7471" max="7697" width="0" style="254" hidden="1"/>
    <col min="7698" max="7698" width="7.5546875" style="254" customWidth="1"/>
    <col min="7699" max="7699" width="36.77734375" style="254" customWidth="1"/>
    <col min="7700" max="7701" width="0" style="254" hidden="1"/>
    <col min="7702" max="7702" width="16.6640625" style="254" customWidth="1"/>
    <col min="7703" max="7703" width="17.33203125" style="254" customWidth="1"/>
    <col min="7704" max="7704" width="15.5546875" style="254" customWidth="1"/>
    <col min="7705" max="7705" width="0" style="254" hidden="1"/>
    <col min="7706" max="7706" width="16.6640625" style="254" customWidth="1"/>
    <col min="7707" max="7707" width="17.44140625" style="254" customWidth="1"/>
    <col min="7708" max="7709" width="0" style="254" hidden="1"/>
    <col min="7710" max="7712" width="15.33203125" style="254" customWidth="1"/>
    <col min="7713" max="7713" width="17" style="254" customWidth="1"/>
    <col min="7714" max="7714" width="0" style="254" hidden="1"/>
    <col min="7715" max="7716" width="15.5546875" style="254" customWidth="1"/>
    <col min="7717" max="7717" width="13.6640625" style="254" customWidth="1"/>
    <col min="7718" max="7718" width="9" style="254" customWidth="1"/>
    <col min="7719" max="7719" width="49.88671875" style="254" customWidth="1"/>
    <col min="7720" max="7720" width="0" style="254" hidden="1"/>
    <col min="7721" max="7722" width="15.88671875" style="254" customWidth="1"/>
    <col min="7723" max="7723" width="14.5546875" style="254" customWidth="1"/>
    <col min="7724" max="7724" width="16.33203125" style="254" customWidth="1"/>
    <col min="7725" max="7725" width="18.109375" style="254" customWidth="1"/>
    <col min="7726" max="7726" width="14.109375" style="254" customWidth="1"/>
    <col min="7727" max="7953" width="0" style="254" hidden="1"/>
    <col min="7954" max="7954" width="7.5546875" style="254" customWidth="1"/>
    <col min="7955" max="7955" width="36.77734375" style="254" customWidth="1"/>
    <col min="7956" max="7957" width="0" style="254" hidden="1"/>
    <col min="7958" max="7958" width="16.6640625" style="254" customWidth="1"/>
    <col min="7959" max="7959" width="17.33203125" style="254" customWidth="1"/>
    <col min="7960" max="7960" width="15.5546875" style="254" customWidth="1"/>
    <col min="7961" max="7961" width="0" style="254" hidden="1"/>
    <col min="7962" max="7962" width="16.6640625" style="254" customWidth="1"/>
    <col min="7963" max="7963" width="17.44140625" style="254" customWidth="1"/>
    <col min="7964" max="7965" width="0" style="254" hidden="1"/>
    <col min="7966" max="7968" width="15.33203125" style="254" customWidth="1"/>
    <col min="7969" max="7969" width="17" style="254" customWidth="1"/>
    <col min="7970" max="7970" width="0" style="254" hidden="1"/>
    <col min="7971" max="7972" width="15.5546875" style="254" customWidth="1"/>
    <col min="7973" max="7973" width="13.6640625" style="254" customWidth="1"/>
    <col min="7974" max="7974" width="9" style="254" customWidth="1"/>
    <col min="7975" max="7975" width="49.88671875" style="254" customWidth="1"/>
    <col min="7976" max="7976" width="0" style="254" hidden="1"/>
    <col min="7977" max="7978" width="15.88671875" style="254" customWidth="1"/>
    <col min="7979" max="7979" width="14.5546875" style="254" customWidth="1"/>
    <col min="7980" max="7980" width="16.33203125" style="254" customWidth="1"/>
    <col min="7981" max="7981" width="18.109375" style="254" customWidth="1"/>
    <col min="7982" max="7982" width="14.109375" style="254" customWidth="1"/>
    <col min="7983" max="8209" width="0" style="254" hidden="1"/>
    <col min="8210" max="8210" width="7.5546875" style="254" customWidth="1"/>
    <col min="8211" max="8211" width="36.77734375" style="254" customWidth="1"/>
    <col min="8212" max="8213" width="0" style="254" hidden="1"/>
    <col min="8214" max="8214" width="16.6640625" style="254" customWidth="1"/>
    <col min="8215" max="8215" width="17.33203125" style="254" customWidth="1"/>
    <col min="8216" max="8216" width="15.5546875" style="254" customWidth="1"/>
    <col min="8217" max="8217" width="0" style="254" hidden="1"/>
    <col min="8218" max="8218" width="16.6640625" style="254" customWidth="1"/>
    <col min="8219" max="8219" width="17.44140625" style="254" customWidth="1"/>
    <col min="8220" max="8221" width="0" style="254" hidden="1"/>
    <col min="8222" max="8224" width="15.33203125" style="254" customWidth="1"/>
    <col min="8225" max="8225" width="17" style="254" customWidth="1"/>
    <col min="8226" max="8226" width="0" style="254" hidden="1"/>
    <col min="8227" max="8228" width="15.5546875" style="254" customWidth="1"/>
    <col min="8229" max="8229" width="13.6640625" style="254" customWidth="1"/>
    <col min="8230" max="8230" width="9" style="254" customWidth="1"/>
    <col min="8231" max="8231" width="49.88671875" style="254" customWidth="1"/>
    <col min="8232" max="8232" width="0" style="254" hidden="1"/>
    <col min="8233" max="8234" width="15.88671875" style="254" customWidth="1"/>
    <col min="8235" max="8235" width="14.5546875" style="254" customWidth="1"/>
    <col min="8236" max="8236" width="16.33203125" style="254" customWidth="1"/>
    <col min="8237" max="8237" width="18.109375" style="254" customWidth="1"/>
    <col min="8238" max="8238" width="14.109375" style="254" customWidth="1"/>
    <col min="8239" max="8465" width="0" style="254" hidden="1"/>
    <col min="8466" max="8466" width="7.5546875" style="254" customWidth="1"/>
    <col min="8467" max="8467" width="36.77734375" style="254" customWidth="1"/>
    <col min="8468" max="8469" width="0" style="254" hidden="1"/>
    <col min="8470" max="8470" width="16.6640625" style="254" customWidth="1"/>
    <col min="8471" max="8471" width="17.33203125" style="254" customWidth="1"/>
    <col min="8472" max="8472" width="15.5546875" style="254" customWidth="1"/>
    <col min="8473" max="8473" width="0" style="254" hidden="1"/>
    <col min="8474" max="8474" width="16.6640625" style="254" customWidth="1"/>
    <col min="8475" max="8475" width="17.44140625" style="254" customWidth="1"/>
    <col min="8476" max="8477" width="0" style="254" hidden="1"/>
    <col min="8478" max="8480" width="15.33203125" style="254" customWidth="1"/>
    <col min="8481" max="8481" width="17" style="254" customWidth="1"/>
    <col min="8482" max="8482" width="0" style="254" hidden="1"/>
    <col min="8483" max="8484" width="15.5546875" style="254" customWidth="1"/>
    <col min="8485" max="8485" width="13.6640625" style="254" customWidth="1"/>
    <col min="8486" max="8486" width="9" style="254" customWidth="1"/>
    <col min="8487" max="8487" width="49.88671875" style="254" customWidth="1"/>
    <col min="8488" max="8488" width="0" style="254" hidden="1"/>
    <col min="8489" max="8490" width="15.88671875" style="254" customWidth="1"/>
    <col min="8491" max="8491" width="14.5546875" style="254" customWidth="1"/>
    <col min="8492" max="8492" width="16.33203125" style="254" customWidth="1"/>
    <col min="8493" max="8493" width="18.109375" style="254" customWidth="1"/>
    <col min="8494" max="8494" width="14.109375" style="254" customWidth="1"/>
    <col min="8495" max="8721" width="0" style="254" hidden="1"/>
    <col min="8722" max="8722" width="7.5546875" style="254" customWidth="1"/>
    <col min="8723" max="8723" width="36.77734375" style="254" customWidth="1"/>
    <col min="8724" max="8725" width="0" style="254" hidden="1"/>
    <col min="8726" max="8726" width="16.6640625" style="254" customWidth="1"/>
    <col min="8727" max="8727" width="17.33203125" style="254" customWidth="1"/>
    <col min="8728" max="8728" width="15.5546875" style="254" customWidth="1"/>
    <col min="8729" max="8729" width="0" style="254" hidden="1"/>
    <col min="8730" max="8730" width="16.6640625" style="254" customWidth="1"/>
    <col min="8731" max="8731" width="17.44140625" style="254" customWidth="1"/>
    <col min="8732" max="8733" width="0" style="254" hidden="1"/>
    <col min="8734" max="8736" width="15.33203125" style="254" customWidth="1"/>
    <col min="8737" max="8737" width="17" style="254" customWidth="1"/>
    <col min="8738" max="8738" width="0" style="254" hidden="1"/>
    <col min="8739" max="8740" width="15.5546875" style="254" customWidth="1"/>
    <col min="8741" max="8741" width="13.6640625" style="254" customWidth="1"/>
    <col min="8742" max="8742" width="9" style="254" customWidth="1"/>
    <col min="8743" max="8743" width="49.88671875" style="254" customWidth="1"/>
    <col min="8744" max="8744" width="0" style="254" hidden="1"/>
    <col min="8745" max="8746" width="15.88671875" style="254" customWidth="1"/>
    <col min="8747" max="8747" width="14.5546875" style="254" customWidth="1"/>
    <col min="8748" max="8748" width="16.33203125" style="254" customWidth="1"/>
    <col min="8749" max="8749" width="18.109375" style="254" customWidth="1"/>
    <col min="8750" max="8750" width="14.109375" style="254" customWidth="1"/>
    <col min="8751" max="8977" width="0" style="254" hidden="1"/>
    <col min="8978" max="8978" width="7.5546875" style="254" customWidth="1"/>
    <col min="8979" max="8979" width="36.77734375" style="254" customWidth="1"/>
    <col min="8980" max="8981" width="0" style="254" hidden="1"/>
    <col min="8982" max="8982" width="16.6640625" style="254" customWidth="1"/>
    <col min="8983" max="8983" width="17.33203125" style="254" customWidth="1"/>
    <col min="8984" max="8984" width="15.5546875" style="254" customWidth="1"/>
    <col min="8985" max="8985" width="0" style="254" hidden="1"/>
    <col min="8986" max="8986" width="16.6640625" style="254" customWidth="1"/>
    <col min="8987" max="8987" width="17.44140625" style="254" customWidth="1"/>
    <col min="8988" max="8989" width="0" style="254" hidden="1"/>
    <col min="8990" max="8992" width="15.33203125" style="254" customWidth="1"/>
    <col min="8993" max="8993" width="17" style="254" customWidth="1"/>
    <col min="8994" max="8994" width="0" style="254" hidden="1"/>
    <col min="8995" max="8996" width="15.5546875" style="254" customWidth="1"/>
    <col min="8997" max="8997" width="13.6640625" style="254" customWidth="1"/>
    <col min="8998" max="8998" width="9" style="254" customWidth="1"/>
    <col min="8999" max="8999" width="49.88671875" style="254" customWidth="1"/>
    <col min="9000" max="9000" width="0" style="254" hidden="1"/>
    <col min="9001" max="9002" width="15.88671875" style="254" customWidth="1"/>
    <col min="9003" max="9003" width="14.5546875" style="254" customWidth="1"/>
    <col min="9004" max="9004" width="16.33203125" style="254" customWidth="1"/>
    <col min="9005" max="9005" width="18.109375" style="254" customWidth="1"/>
    <col min="9006" max="9006" width="14.109375" style="254" customWidth="1"/>
    <col min="9007" max="9233" width="0" style="254" hidden="1"/>
    <col min="9234" max="9234" width="7.5546875" style="254" customWidth="1"/>
    <col min="9235" max="9235" width="36.77734375" style="254" customWidth="1"/>
    <col min="9236" max="9237" width="0" style="254" hidden="1"/>
    <col min="9238" max="9238" width="16.6640625" style="254" customWidth="1"/>
    <col min="9239" max="9239" width="17.33203125" style="254" customWidth="1"/>
    <col min="9240" max="9240" width="15.5546875" style="254" customWidth="1"/>
    <col min="9241" max="9241" width="0" style="254" hidden="1"/>
    <col min="9242" max="9242" width="16.6640625" style="254" customWidth="1"/>
    <col min="9243" max="9243" width="17.44140625" style="254" customWidth="1"/>
    <col min="9244" max="9245" width="0" style="254" hidden="1"/>
    <col min="9246" max="9248" width="15.33203125" style="254" customWidth="1"/>
    <col min="9249" max="9249" width="17" style="254" customWidth="1"/>
    <col min="9250" max="9250" width="0" style="254" hidden="1"/>
    <col min="9251" max="9252" width="15.5546875" style="254" customWidth="1"/>
    <col min="9253" max="9253" width="13.6640625" style="254" customWidth="1"/>
    <col min="9254" max="9254" width="9" style="254" customWidth="1"/>
    <col min="9255" max="9255" width="49.88671875" style="254" customWidth="1"/>
    <col min="9256" max="9256" width="0" style="254" hidden="1"/>
    <col min="9257" max="9258" width="15.88671875" style="254" customWidth="1"/>
    <col min="9259" max="9259" width="14.5546875" style="254" customWidth="1"/>
    <col min="9260" max="9260" width="16.33203125" style="254" customWidth="1"/>
    <col min="9261" max="9261" width="18.109375" style="254" customWidth="1"/>
    <col min="9262" max="9262" width="14.109375" style="254" customWidth="1"/>
    <col min="9263" max="9489" width="0" style="254" hidden="1"/>
    <col min="9490" max="9490" width="7.5546875" style="254" customWidth="1"/>
    <col min="9491" max="9491" width="36.77734375" style="254" customWidth="1"/>
    <col min="9492" max="9493" width="0" style="254" hidden="1"/>
    <col min="9494" max="9494" width="16.6640625" style="254" customWidth="1"/>
    <col min="9495" max="9495" width="17.33203125" style="254" customWidth="1"/>
    <col min="9496" max="9496" width="15.5546875" style="254" customWidth="1"/>
    <col min="9497" max="9497" width="0" style="254" hidden="1"/>
    <col min="9498" max="9498" width="16.6640625" style="254" customWidth="1"/>
    <col min="9499" max="9499" width="17.44140625" style="254" customWidth="1"/>
    <col min="9500" max="9501" width="0" style="254" hidden="1"/>
    <col min="9502" max="9504" width="15.33203125" style="254" customWidth="1"/>
    <col min="9505" max="9505" width="17" style="254" customWidth="1"/>
    <col min="9506" max="9506" width="0" style="254" hidden="1"/>
    <col min="9507" max="9508" width="15.5546875" style="254" customWidth="1"/>
    <col min="9509" max="9509" width="13.6640625" style="254" customWidth="1"/>
    <col min="9510" max="9510" width="9" style="254" customWidth="1"/>
    <col min="9511" max="9511" width="49.88671875" style="254" customWidth="1"/>
    <col min="9512" max="9512" width="0" style="254" hidden="1"/>
    <col min="9513" max="9514" width="15.88671875" style="254" customWidth="1"/>
    <col min="9515" max="9515" width="14.5546875" style="254" customWidth="1"/>
    <col min="9516" max="9516" width="16.33203125" style="254" customWidth="1"/>
    <col min="9517" max="9517" width="18.109375" style="254" customWidth="1"/>
    <col min="9518" max="9518" width="14.109375" style="254" customWidth="1"/>
    <col min="9519" max="9745" width="0" style="254" hidden="1"/>
    <col min="9746" max="9746" width="7.5546875" style="254" customWidth="1"/>
    <col min="9747" max="9747" width="36.77734375" style="254" customWidth="1"/>
    <col min="9748" max="9749" width="0" style="254" hidden="1"/>
    <col min="9750" max="9750" width="16.6640625" style="254" customWidth="1"/>
    <col min="9751" max="9751" width="17.33203125" style="254" customWidth="1"/>
    <col min="9752" max="9752" width="15.5546875" style="254" customWidth="1"/>
    <col min="9753" max="9753" width="0" style="254" hidden="1"/>
    <col min="9754" max="9754" width="16.6640625" style="254" customWidth="1"/>
    <col min="9755" max="9755" width="17.44140625" style="254" customWidth="1"/>
    <col min="9756" max="9757" width="0" style="254" hidden="1"/>
    <col min="9758" max="9760" width="15.33203125" style="254" customWidth="1"/>
    <col min="9761" max="9761" width="17" style="254" customWidth="1"/>
    <col min="9762" max="9762" width="0" style="254" hidden="1"/>
    <col min="9763" max="9764" width="15.5546875" style="254" customWidth="1"/>
    <col min="9765" max="9765" width="13.6640625" style="254" customWidth="1"/>
    <col min="9766" max="9766" width="9" style="254" customWidth="1"/>
    <col min="9767" max="9767" width="49.88671875" style="254" customWidth="1"/>
    <col min="9768" max="9768" width="0" style="254" hidden="1"/>
    <col min="9769" max="9770" width="15.88671875" style="254" customWidth="1"/>
    <col min="9771" max="9771" width="14.5546875" style="254" customWidth="1"/>
    <col min="9772" max="9772" width="16.33203125" style="254" customWidth="1"/>
    <col min="9773" max="9773" width="18.109375" style="254" customWidth="1"/>
    <col min="9774" max="9774" width="14.109375" style="254" customWidth="1"/>
    <col min="9775" max="10001" width="0" style="254" hidden="1"/>
    <col min="10002" max="10002" width="7.5546875" style="254" customWidth="1"/>
    <col min="10003" max="10003" width="36.77734375" style="254" customWidth="1"/>
    <col min="10004" max="10005" width="0" style="254" hidden="1"/>
    <col min="10006" max="10006" width="16.6640625" style="254" customWidth="1"/>
    <col min="10007" max="10007" width="17.33203125" style="254" customWidth="1"/>
    <col min="10008" max="10008" width="15.5546875" style="254" customWidth="1"/>
    <col min="10009" max="10009" width="0" style="254" hidden="1"/>
    <col min="10010" max="10010" width="16.6640625" style="254" customWidth="1"/>
    <col min="10011" max="10011" width="17.44140625" style="254" customWidth="1"/>
    <col min="10012" max="10013" width="0" style="254" hidden="1"/>
    <col min="10014" max="10016" width="15.33203125" style="254" customWidth="1"/>
    <col min="10017" max="10017" width="17" style="254" customWidth="1"/>
    <col min="10018" max="10018" width="0" style="254" hidden="1"/>
    <col min="10019" max="10020" width="15.5546875" style="254" customWidth="1"/>
    <col min="10021" max="10021" width="13.6640625" style="254" customWidth="1"/>
    <col min="10022" max="10022" width="9" style="254" customWidth="1"/>
    <col min="10023" max="10023" width="49.88671875" style="254" customWidth="1"/>
    <col min="10024" max="10024" width="0" style="254" hidden="1"/>
    <col min="10025" max="10026" width="15.88671875" style="254" customWidth="1"/>
    <col min="10027" max="10027" width="14.5546875" style="254" customWidth="1"/>
    <col min="10028" max="10028" width="16.33203125" style="254" customWidth="1"/>
    <col min="10029" max="10029" width="18.109375" style="254" customWidth="1"/>
    <col min="10030" max="10030" width="14.109375" style="254" customWidth="1"/>
    <col min="10031" max="10257" width="0" style="254" hidden="1"/>
    <col min="10258" max="10258" width="7.5546875" style="254" customWidth="1"/>
    <col min="10259" max="10259" width="36.77734375" style="254" customWidth="1"/>
    <col min="10260" max="10261" width="0" style="254" hidden="1"/>
    <col min="10262" max="10262" width="16.6640625" style="254" customWidth="1"/>
    <col min="10263" max="10263" width="17.33203125" style="254" customWidth="1"/>
    <col min="10264" max="10264" width="15.5546875" style="254" customWidth="1"/>
    <col min="10265" max="10265" width="0" style="254" hidden="1"/>
    <col min="10266" max="10266" width="16.6640625" style="254" customWidth="1"/>
    <col min="10267" max="10267" width="17.44140625" style="254" customWidth="1"/>
    <col min="10268" max="10269" width="0" style="254" hidden="1"/>
    <col min="10270" max="10272" width="15.33203125" style="254" customWidth="1"/>
    <col min="10273" max="10273" width="17" style="254" customWidth="1"/>
    <col min="10274" max="10274" width="0" style="254" hidden="1"/>
    <col min="10275" max="10276" width="15.5546875" style="254" customWidth="1"/>
    <col min="10277" max="10277" width="13.6640625" style="254" customWidth="1"/>
    <col min="10278" max="10278" width="9" style="254" customWidth="1"/>
    <col min="10279" max="10279" width="49.88671875" style="254" customWidth="1"/>
    <col min="10280" max="10280" width="0" style="254" hidden="1"/>
    <col min="10281" max="10282" width="15.88671875" style="254" customWidth="1"/>
    <col min="10283" max="10283" width="14.5546875" style="254" customWidth="1"/>
    <col min="10284" max="10284" width="16.33203125" style="254" customWidth="1"/>
    <col min="10285" max="10285" width="18.109375" style="254" customWidth="1"/>
    <col min="10286" max="10286" width="14.109375" style="254" customWidth="1"/>
    <col min="10287" max="10513" width="0" style="254" hidden="1"/>
    <col min="10514" max="10514" width="7.5546875" style="254" customWidth="1"/>
    <col min="10515" max="10515" width="36.77734375" style="254" customWidth="1"/>
    <col min="10516" max="10517" width="0" style="254" hidden="1"/>
    <col min="10518" max="10518" width="16.6640625" style="254" customWidth="1"/>
    <col min="10519" max="10519" width="17.33203125" style="254" customWidth="1"/>
    <col min="10520" max="10520" width="15.5546875" style="254" customWidth="1"/>
    <col min="10521" max="10521" width="0" style="254" hidden="1"/>
    <col min="10522" max="10522" width="16.6640625" style="254" customWidth="1"/>
    <col min="10523" max="10523" width="17.44140625" style="254" customWidth="1"/>
    <col min="10524" max="10525" width="0" style="254" hidden="1"/>
    <col min="10526" max="10528" width="15.33203125" style="254" customWidth="1"/>
    <col min="10529" max="10529" width="17" style="254" customWidth="1"/>
    <col min="10530" max="10530" width="0" style="254" hidden="1"/>
    <col min="10531" max="10532" width="15.5546875" style="254" customWidth="1"/>
    <col min="10533" max="10533" width="13.6640625" style="254" customWidth="1"/>
    <col min="10534" max="10534" width="9" style="254" customWidth="1"/>
    <col min="10535" max="10535" width="49.88671875" style="254" customWidth="1"/>
    <col min="10536" max="10536" width="0" style="254" hidden="1"/>
    <col min="10537" max="10538" width="15.88671875" style="254" customWidth="1"/>
    <col min="10539" max="10539" width="14.5546875" style="254" customWidth="1"/>
    <col min="10540" max="10540" width="16.33203125" style="254" customWidth="1"/>
    <col min="10541" max="10541" width="18.109375" style="254" customWidth="1"/>
    <col min="10542" max="10542" width="14.109375" style="254" customWidth="1"/>
    <col min="10543" max="10769" width="0" style="254" hidden="1"/>
    <col min="10770" max="10770" width="7.5546875" style="254" customWidth="1"/>
    <col min="10771" max="10771" width="36.77734375" style="254" customWidth="1"/>
    <col min="10772" max="10773" width="0" style="254" hidden="1"/>
    <col min="10774" max="10774" width="16.6640625" style="254" customWidth="1"/>
    <col min="10775" max="10775" width="17.33203125" style="254" customWidth="1"/>
    <col min="10776" max="10776" width="15.5546875" style="254" customWidth="1"/>
    <col min="10777" max="10777" width="0" style="254" hidden="1"/>
    <col min="10778" max="10778" width="16.6640625" style="254" customWidth="1"/>
    <col min="10779" max="10779" width="17.44140625" style="254" customWidth="1"/>
    <col min="10780" max="10781" width="0" style="254" hidden="1"/>
    <col min="10782" max="10784" width="15.33203125" style="254" customWidth="1"/>
    <col min="10785" max="10785" width="17" style="254" customWidth="1"/>
    <col min="10786" max="10786" width="0" style="254" hidden="1"/>
    <col min="10787" max="10788" width="15.5546875" style="254" customWidth="1"/>
    <col min="10789" max="10789" width="13.6640625" style="254" customWidth="1"/>
    <col min="10790" max="10790" width="9" style="254" customWidth="1"/>
    <col min="10791" max="10791" width="49.88671875" style="254" customWidth="1"/>
    <col min="10792" max="10792" width="0" style="254" hidden="1"/>
    <col min="10793" max="10794" width="15.88671875" style="254" customWidth="1"/>
    <col min="10795" max="10795" width="14.5546875" style="254" customWidth="1"/>
    <col min="10796" max="10796" width="16.33203125" style="254" customWidth="1"/>
    <col min="10797" max="10797" width="18.109375" style="254" customWidth="1"/>
    <col min="10798" max="10798" width="14.109375" style="254" customWidth="1"/>
    <col min="10799" max="11025" width="0" style="254" hidden="1"/>
    <col min="11026" max="11026" width="7.5546875" style="254" customWidth="1"/>
    <col min="11027" max="11027" width="36.77734375" style="254" customWidth="1"/>
    <col min="11028" max="11029" width="0" style="254" hidden="1"/>
    <col min="11030" max="11030" width="16.6640625" style="254" customWidth="1"/>
    <col min="11031" max="11031" width="17.33203125" style="254" customWidth="1"/>
    <col min="11032" max="11032" width="15.5546875" style="254" customWidth="1"/>
    <col min="11033" max="11033" width="0" style="254" hidden="1"/>
    <col min="11034" max="11034" width="16.6640625" style="254" customWidth="1"/>
    <col min="11035" max="11035" width="17.44140625" style="254" customWidth="1"/>
    <col min="11036" max="11037" width="0" style="254" hidden="1"/>
    <col min="11038" max="11040" width="15.33203125" style="254" customWidth="1"/>
    <col min="11041" max="11041" width="17" style="254" customWidth="1"/>
    <col min="11042" max="11042" width="0" style="254" hidden="1"/>
    <col min="11043" max="11044" width="15.5546875" style="254" customWidth="1"/>
    <col min="11045" max="11045" width="13.6640625" style="254" customWidth="1"/>
    <col min="11046" max="11046" width="9" style="254" customWidth="1"/>
    <col min="11047" max="11047" width="49.88671875" style="254" customWidth="1"/>
    <col min="11048" max="11048" width="0" style="254" hidden="1"/>
    <col min="11049" max="11050" width="15.88671875" style="254" customWidth="1"/>
    <col min="11051" max="11051" width="14.5546875" style="254" customWidth="1"/>
    <col min="11052" max="11052" width="16.33203125" style="254" customWidth="1"/>
    <col min="11053" max="11053" width="18.109375" style="254" customWidth="1"/>
    <col min="11054" max="11054" width="14.109375" style="254" customWidth="1"/>
    <col min="11055" max="11281" width="0" style="254" hidden="1"/>
    <col min="11282" max="11282" width="7.5546875" style="254" customWidth="1"/>
    <col min="11283" max="11283" width="36.77734375" style="254" customWidth="1"/>
    <col min="11284" max="11285" width="0" style="254" hidden="1"/>
    <col min="11286" max="11286" width="16.6640625" style="254" customWidth="1"/>
    <col min="11287" max="11287" width="17.33203125" style="254" customWidth="1"/>
    <col min="11288" max="11288" width="15.5546875" style="254" customWidth="1"/>
    <col min="11289" max="11289" width="0" style="254" hidden="1"/>
    <col min="11290" max="11290" width="16.6640625" style="254" customWidth="1"/>
    <col min="11291" max="11291" width="17.44140625" style="254" customWidth="1"/>
    <col min="11292" max="11293" width="0" style="254" hidden="1"/>
    <col min="11294" max="11296" width="15.33203125" style="254" customWidth="1"/>
    <col min="11297" max="11297" width="17" style="254" customWidth="1"/>
    <col min="11298" max="11298" width="0" style="254" hidden="1"/>
    <col min="11299" max="11300" width="15.5546875" style="254" customWidth="1"/>
    <col min="11301" max="11301" width="13.6640625" style="254" customWidth="1"/>
    <col min="11302" max="11302" width="9" style="254" customWidth="1"/>
    <col min="11303" max="11303" width="49.88671875" style="254" customWidth="1"/>
    <col min="11304" max="11304" width="0" style="254" hidden="1"/>
    <col min="11305" max="11306" width="15.88671875" style="254" customWidth="1"/>
    <col min="11307" max="11307" width="14.5546875" style="254" customWidth="1"/>
    <col min="11308" max="11308" width="16.33203125" style="254" customWidth="1"/>
    <col min="11309" max="11309" width="18.109375" style="254" customWidth="1"/>
    <col min="11310" max="11310" width="14.109375" style="254" customWidth="1"/>
    <col min="11311" max="11537" width="0" style="254" hidden="1"/>
    <col min="11538" max="11538" width="7.5546875" style="254" customWidth="1"/>
    <col min="11539" max="11539" width="36.77734375" style="254" customWidth="1"/>
    <col min="11540" max="11541" width="0" style="254" hidden="1"/>
    <col min="11542" max="11542" width="16.6640625" style="254" customWidth="1"/>
    <col min="11543" max="11543" width="17.33203125" style="254" customWidth="1"/>
    <col min="11544" max="11544" width="15.5546875" style="254" customWidth="1"/>
    <col min="11545" max="11545" width="0" style="254" hidden="1"/>
    <col min="11546" max="11546" width="16.6640625" style="254" customWidth="1"/>
    <col min="11547" max="11547" width="17.44140625" style="254" customWidth="1"/>
    <col min="11548" max="11549" width="0" style="254" hidden="1"/>
    <col min="11550" max="11552" width="15.33203125" style="254" customWidth="1"/>
    <col min="11553" max="11553" width="17" style="254" customWidth="1"/>
    <col min="11554" max="11554" width="0" style="254" hidden="1"/>
    <col min="11555" max="11556" width="15.5546875" style="254" customWidth="1"/>
    <col min="11557" max="11557" width="13.6640625" style="254" customWidth="1"/>
    <col min="11558" max="11558" width="9" style="254" customWidth="1"/>
    <col min="11559" max="11559" width="49.88671875" style="254" customWidth="1"/>
    <col min="11560" max="11560" width="0" style="254" hidden="1"/>
    <col min="11561" max="11562" width="15.88671875" style="254" customWidth="1"/>
    <col min="11563" max="11563" width="14.5546875" style="254" customWidth="1"/>
    <col min="11564" max="11564" width="16.33203125" style="254" customWidth="1"/>
    <col min="11565" max="11565" width="18.109375" style="254" customWidth="1"/>
    <col min="11566" max="11566" width="14.109375" style="254" customWidth="1"/>
    <col min="11567" max="11793" width="0" style="254" hidden="1"/>
    <col min="11794" max="11794" width="7.5546875" style="254" customWidth="1"/>
    <col min="11795" max="11795" width="36.77734375" style="254" customWidth="1"/>
    <col min="11796" max="11797" width="0" style="254" hidden="1"/>
    <col min="11798" max="11798" width="16.6640625" style="254" customWidth="1"/>
    <col min="11799" max="11799" width="17.33203125" style="254" customWidth="1"/>
    <col min="11800" max="11800" width="15.5546875" style="254" customWidth="1"/>
    <col min="11801" max="11801" width="0" style="254" hidden="1"/>
    <col min="11802" max="11802" width="16.6640625" style="254" customWidth="1"/>
    <col min="11803" max="11803" width="17.44140625" style="254" customWidth="1"/>
    <col min="11804" max="11805" width="0" style="254" hidden="1"/>
    <col min="11806" max="11808" width="15.33203125" style="254" customWidth="1"/>
    <col min="11809" max="11809" width="17" style="254" customWidth="1"/>
    <col min="11810" max="11810" width="0" style="254" hidden="1"/>
    <col min="11811" max="11812" width="15.5546875" style="254" customWidth="1"/>
    <col min="11813" max="11813" width="13.6640625" style="254" customWidth="1"/>
    <col min="11814" max="11814" width="9" style="254" customWidth="1"/>
    <col min="11815" max="11815" width="49.88671875" style="254" customWidth="1"/>
    <col min="11816" max="11816" width="0" style="254" hidden="1"/>
    <col min="11817" max="11818" width="15.88671875" style="254" customWidth="1"/>
    <col min="11819" max="11819" width="14.5546875" style="254" customWidth="1"/>
    <col min="11820" max="11820" width="16.33203125" style="254" customWidth="1"/>
    <col min="11821" max="11821" width="18.109375" style="254" customWidth="1"/>
    <col min="11822" max="11822" width="14.109375" style="254" customWidth="1"/>
    <col min="11823" max="12049" width="0" style="254" hidden="1"/>
    <col min="12050" max="12050" width="7.5546875" style="254" customWidth="1"/>
    <col min="12051" max="12051" width="36.77734375" style="254" customWidth="1"/>
    <col min="12052" max="12053" width="0" style="254" hidden="1"/>
    <col min="12054" max="12054" width="16.6640625" style="254" customWidth="1"/>
    <col min="12055" max="12055" width="17.33203125" style="254" customWidth="1"/>
    <col min="12056" max="12056" width="15.5546875" style="254" customWidth="1"/>
    <col min="12057" max="12057" width="0" style="254" hidden="1"/>
    <col min="12058" max="12058" width="16.6640625" style="254" customWidth="1"/>
    <col min="12059" max="12059" width="17.44140625" style="254" customWidth="1"/>
    <col min="12060" max="12061" width="0" style="254" hidden="1"/>
    <col min="12062" max="12064" width="15.33203125" style="254" customWidth="1"/>
    <col min="12065" max="12065" width="17" style="254" customWidth="1"/>
    <col min="12066" max="12066" width="0" style="254" hidden="1"/>
    <col min="12067" max="12068" width="15.5546875" style="254" customWidth="1"/>
    <col min="12069" max="12069" width="13.6640625" style="254" customWidth="1"/>
    <col min="12070" max="12070" width="9" style="254" customWidth="1"/>
    <col min="12071" max="12071" width="49.88671875" style="254" customWidth="1"/>
    <col min="12072" max="12072" width="0" style="254" hidden="1"/>
    <col min="12073" max="12074" width="15.88671875" style="254" customWidth="1"/>
    <col min="12075" max="12075" width="14.5546875" style="254" customWidth="1"/>
    <col min="12076" max="12076" width="16.33203125" style="254" customWidth="1"/>
    <col min="12077" max="12077" width="18.109375" style="254" customWidth="1"/>
    <col min="12078" max="12078" width="14.109375" style="254" customWidth="1"/>
    <col min="12079" max="12305" width="0" style="254" hidden="1"/>
    <col min="12306" max="12306" width="7.5546875" style="254" customWidth="1"/>
    <col min="12307" max="12307" width="36.77734375" style="254" customWidth="1"/>
    <col min="12308" max="12309" width="0" style="254" hidden="1"/>
    <col min="12310" max="12310" width="16.6640625" style="254" customWidth="1"/>
    <col min="12311" max="12311" width="17.33203125" style="254" customWidth="1"/>
    <col min="12312" max="12312" width="15.5546875" style="254" customWidth="1"/>
    <col min="12313" max="12313" width="0" style="254" hidden="1"/>
    <col min="12314" max="12314" width="16.6640625" style="254" customWidth="1"/>
    <col min="12315" max="12315" width="17.44140625" style="254" customWidth="1"/>
    <col min="12316" max="12317" width="0" style="254" hidden="1"/>
    <col min="12318" max="12320" width="15.33203125" style="254" customWidth="1"/>
    <col min="12321" max="12321" width="17" style="254" customWidth="1"/>
    <col min="12322" max="12322" width="0" style="254" hidden="1"/>
    <col min="12323" max="12324" width="15.5546875" style="254" customWidth="1"/>
    <col min="12325" max="12325" width="13.6640625" style="254" customWidth="1"/>
    <col min="12326" max="12326" width="9" style="254" customWidth="1"/>
    <col min="12327" max="12327" width="49.88671875" style="254" customWidth="1"/>
    <col min="12328" max="12328" width="0" style="254" hidden="1"/>
    <col min="12329" max="12330" width="15.88671875" style="254" customWidth="1"/>
    <col min="12331" max="12331" width="14.5546875" style="254" customWidth="1"/>
    <col min="12332" max="12332" width="16.33203125" style="254" customWidth="1"/>
    <col min="12333" max="12333" width="18.109375" style="254" customWidth="1"/>
    <col min="12334" max="12334" width="14.109375" style="254" customWidth="1"/>
    <col min="12335" max="12561" width="0" style="254" hidden="1"/>
    <col min="12562" max="12562" width="7.5546875" style="254" customWidth="1"/>
    <col min="12563" max="12563" width="36.77734375" style="254" customWidth="1"/>
    <col min="12564" max="12565" width="0" style="254" hidden="1"/>
    <col min="12566" max="12566" width="16.6640625" style="254" customWidth="1"/>
    <col min="12567" max="12567" width="17.33203125" style="254" customWidth="1"/>
    <col min="12568" max="12568" width="15.5546875" style="254" customWidth="1"/>
    <col min="12569" max="12569" width="0" style="254" hidden="1"/>
    <col min="12570" max="12570" width="16.6640625" style="254" customWidth="1"/>
    <col min="12571" max="12571" width="17.44140625" style="254" customWidth="1"/>
    <col min="12572" max="12573" width="0" style="254" hidden="1"/>
    <col min="12574" max="12576" width="15.33203125" style="254" customWidth="1"/>
    <col min="12577" max="12577" width="17" style="254" customWidth="1"/>
    <col min="12578" max="12578" width="0" style="254" hidden="1"/>
    <col min="12579" max="12580" width="15.5546875" style="254" customWidth="1"/>
    <col min="12581" max="12581" width="13.6640625" style="254" customWidth="1"/>
    <col min="12582" max="12582" width="9" style="254" customWidth="1"/>
    <col min="12583" max="12583" width="49.88671875" style="254" customWidth="1"/>
    <col min="12584" max="12584" width="0" style="254" hidden="1"/>
    <col min="12585" max="12586" width="15.88671875" style="254" customWidth="1"/>
    <col min="12587" max="12587" width="14.5546875" style="254" customWidth="1"/>
    <col min="12588" max="12588" width="16.33203125" style="254" customWidth="1"/>
    <col min="12589" max="12589" width="18.109375" style="254" customWidth="1"/>
    <col min="12590" max="12590" width="14.109375" style="254" customWidth="1"/>
    <col min="12591" max="12817" width="0" style="254" hidden="1"/>
    <col min="12818" max="12818" width="7.5546875" style="254" customWidth="1"/>
    <col min="12819" max="12819" width="36.77734375" style="254" customWidth="1"/>
    <col min="12820" max="12821" width="0" style="254" hidden="1"/>
    <col min="12822" max="12822" width="16.6640625" style="254" customWidth="1"/>
    <col min="12823" max="12823" width="17.33203125" style="254" customWidth="1"/>
    <col min="12824" max="12824" width="15.5546875" style="254" customWidth="1"/>
    <col min="12825" max="12825" width="0" style="254" hidden="1"/>
    <col min="12826" max="12826" width="16.6640625" style="254" customWidth="1"/>
    <col min="12827" max="12827" width="17.44140625" style="254" customWidth="1"/>
    <col min="12828" max="12829" width="0" style="254" hidden="1"/>
    <col min="12830" max="12832" width="15.33203125" style="254" customWidth="1"/>
    <col min="12833" max="12833" width="17" style="254" customWidth="1"/>
    <col min="12834" max="12834" width="0" style="254" hidden="1"/>
    <col min="12835" max="12836" width="15.5546875" style="254" customWidth="1"/>
    <col min="12837" max="12837" width="13.6640625" style="254" customWidth="1"/>
    <col min="12838" max="12838" width="9" style="254" customWidth="1"/>
    <col min="12839" max="12839" width="49.88671875" style="254" customWidth="1"/>
    <col min="12840" max="12840" width="0" style="254" hidden="1"/>
    <col min="12841" max="12842" width="15.88671875" style="254" customWidth="1"/>
    <col min="12843" max="12843" width="14.5546875" style="254" customWidth="1"/>
    <col min="12844" max="12844" width="16.33203125" style="254" customWidth="1"/>
    <col min="12845" max="12845" width="18.109375" style="254" customWidth="1"/>
    <col min="12846" max="12846" width="14.109375" style="254" customWidth="1"/>
    <col min="12847" max="13073" width="0" style="254" hidden="1"/>
    <col min="13074" max="13074" width="7.5546875" style="254" customWidth="1"/>
    <col min="13075" max="13075" width="36.77734375" style="254" customWidth="1"/>
    <col min="13076" max="13077" width="0" style="254" hidden="1"/>
    <col min="13078" max="13078" width="16.6640625" style="254" customWidth="1"/>
    <col min="13079" max="13079" width="17.33203125" style="254" customWidth="1"/>
    <col min="13080" max="13080" width="15.5546875" style="254" customWidth="1"/>
    <col min="13081" max="13081" width="0" style="254" hidden="1"/>
    <col min="13082" max="13082" width="16.6640625" style="254" customWidth="1"/>
    <col min="13083" max="13083" width="17.44140625" style="254" customWidth="1"/>
    <col min="13084" max="13085" width="0" style="254" hidden="1"/>
    <col min="13086" max="13088" width="15.33203125" style="254" customWidth="1"/>
    <col min="13089" max="13089" width="17" style="254" customWidth="1"/>
    <col min="13090" max="13090" width="0" style="254" hidden="1"/>
    <col min="13091" max="13092" width="15.5546875" style="254" customWidth="1"/>
    <col min="13093" max="13093" width="13.6640625" style="254" customWidth="1"/>
    <col min="13094" max="13094" width="9" style="254" customWidth="1"/>
    <col min="13095" max="13095" width="49.88671875" style="254" customWidth="1"/>
    <col min="13096" max="13096" width="0" style="254" hidden="1"/>
    <col min="13097" max="13098" width="15.88671875" style="254" customWidth="1"/>
    <col min="13099" max="13099" width="14.5546875" style="254" customWidth="1"/>
    <col min="13100" max="13100" width="16.33203125" style="254" customWidth="1"/>
    <col min="13101" max="13101" width="18.109375" style="254" customWidth="1"/>
    <col min="13102" max="13102" width="14.109375" style="254" customWidth="1"/>
    <col min="13103" max="13329" width="0" style="254" hidden="1"/>
    <col min="13330" max="13330" width="7.5546875" style="254" customWidth="1"/>
    <col min="13331" max="13331" width="36.77734375" style="254" customWidth="1"/>
    <col min="13332" max="13333" width="0" style="254" hidden="1"/>
    <col min="13334" max="13334" width="16.6640625" style="254" customWidth="1"/>
    <col min="13335" max="13335" width="17.33203125" style="254" customWidth="1"/>
    <col min="13336" max="13336" width="15.5546875" style="254" customWidth="1"/>
    <col min="13337" max="13337" width="0" style="254" hidden="1"/>
    <col min="13338" max="13338" width="16.6640625" style="254" customWidth="1"/>
    <col min="13339" max="13339" width="17.44140625" style="254" customWidth="1"/>
    <col min="13340" max="13341" width="0" style="254" hidden="1"/>
    <col min="13342" max="13344" width="15.33203125" style="254" customWidth="1"/>
    <col min="13345" max="13345" width="17" style="254" customWidth="1"/>
    <col min="13346" max="13346" width="0" style="254" hidden="1"/>
    <col min="13347" max="13348" width="15.5546875" style="254" customWidth="1"/>
    <col min="13349" max="13349" width="13.6640625" style="254" customWidth="1"/>
    <col min="13350" max="13350" width="9" style="254" customWidth="1"/>
    <col min="13351" max="13351" width="49.88671875" style="254" customWidth="1"/>
    <col min="13352" max="13352" width="0" style="254" hidden="1"/>
    <col min="13353" max="13354" width="15.88671875" style="254" customWidth="1"/>
    <col min="13355" max="13355" width="14.5546875" style="254" customWidth="1"/>
    <col min="13356" max="13356" width="16.33203125" style="254" customWidth="1"/>
    <col min="13357" max="13357" width="18.109375" style="254" customWidth="1"/>
    <col min="13358" max="13358" width="14.109375" style="254" customWidth="1"/>
    <col min="13359" max="13585" width="0" style="254" hidden="1"/>
    <col min="13586" max="13586" width="7.5546875" style="254" customWidth="1"/>
    <col min="13587" max="13587" width="36.77734375" style="254" customWidth="1"/>
    <col min="13588" max="13589" width="0" style="254" hidden="1"/>
    <col min="13590" max="13590" width="16.6640625" style="254" customWidth="1"/>
    <col min="13591" max="13591" width="17.33203125" style="254" customWidth="1"/>
    <col min="13592" max="13592" width="15.5546875" style="254" customWidth="1"/>
    <col min="13593" max="13593" width="0" style="254" hidden="1"/>
    <col min="13594" max="13594" width="16.6640625" style="254" customWidth="1"/>
    <col min="13595" max="13595" width="17.44140625" style="254" customWidth="1"/>
    <col min="13596" max="13597" width="0" style="254" hidden="1"/>
    <col min="13598" max="13600" width="15.33203125" style="254" customWidth="1"/>
    <col min="13601" max="13601" width="17" style="254" customWidth="1"/>
    <col min="13602" max="13602" width="0" style="254" hidden="1"/>
    <col min="13603" max="13604" width="15.5546875" style="254" customWidth="1"/>
    <col min="13605" max="13605" width="13.6640625" style="254" customWidth="1"/>
    <col min="13606" max="13606" width="9" style="254" customWidth="1"/>
    <col min="13607" max="13607" width="49.88671875" style="254" customWidth="1"/>
    <col min="13608" max="13608" width="0" style="254" hidden="1"/>
    <col min="13609" max="13610" width="15.88671875" style="254" customWidth="1"/>
    <col min="13611" max="13611" width="14.5546875" style="254" customWidth="1"/>
    <col min="13612" max="13612" width="16.33203125" style="254" customWidth="1"/>
    <col min="13613" max="13613" width="18.109375" style="254" customWidth="1"/>
    <col min="13614" max="13614" width="14.109375" style="254" customWidth="1"/>
    <col min="13615" max="13841" width="0" style="254" hidden="1"/>
    <col min="13842" max="13842" width="7.5546875" style="254" customWidth="1"/>
    <col min="13843" max="13843" width="36.77734375" style="254" customWidth="1"/>
    <col min="13844" max="13845" width="0" style="254" hidden="1"/>
    <col min="13846" max="13846" width="16.6640625" style="254" customWidth="1"/>
    <col min="13847" max="13847" width="17.33203125" style="254" customWidth="1"/>
    <col min="13848" max="13848" width="15.5546875" style="254" customWidth="1"/>
    <col min="13849" max="13849" width="0" style="254" hidden="1"/>
    <col min="13850" max="13850" width="16.6640625" style="254" customWidth="1"/>
    <col min="13851" max="13851" width="17.44140625" style="254" customWidth="1"/>
    <col min="13852" max="13853" width="0" style="254" hidden="1"/>
    <col min="13854" max="13856" width="15.33203125" style="254" customWidth="1"/>
    <col min="13857" max="13857" width="17" style="254" customWidth="1"/>
    <col min="13858" max="13858" width="0" style="254" hidden="1"/>
    <col min="13859" max="13860" width="15.5546875" style="254" customWidth="1"/>
    <col min="13861" max="13861" width="13.6640625" style="254" customWidth="1"/>
    <col min="13862" max="13862" width="9" style="254" customWidth="1"/>
    <col min="13863" max="13863" width="49.88671875" style="254" customWidth="1"/>
    <col min="13864" max="13864" width="0" style="254" hidden="1"/>
    <col min="13865" max="13866" width="15.88671875" style="254" customWidth="1"/>
    <col min="13867" max="13867" width="14.5546875" style="254" customWidth="1"/>
    <col min="13868" max="13868" width="16.33203125" style="254" customWidth="1"/>
    <col min="13869" max="13869" width="18.109375" style="254" customWidth="1"/>
    <col min="13870" max="13870" width="14.109375" style="254" customWidth="1"/>
    <col min="13871" max="14097" width="0" style="254" hidden="1"/>
    <col min="14098" max="14098" width="7.5546875" style="254" customWidth="1"/>
    <col min="14099" max="14099" width="36.77734375" style="254" customWidth="1"/>
    <col min="14100" max="14101" width="0" style="254" hidden="1"/>
    <col min="14102" max="14102" width="16.6640625" style="254" customWidth="1"/>
    <col min="14103" max="14103" width="17.33203125" style="254" customWidth="1"/>
    <col min="14104" max="14104" width="15.5546875" style="254" customWidth="1"/>
    <col min="14105" max="14105" width="0" style="254" hidden="1"/>
    <col min="14106" max="14106" width="16.6640625" style="254" customWidth="1"/>
    <col min="14107" max="14107" width="17.44140625" style="254" customWidth="1"/>
    <col min="14108" max="14109" width="0" style="254" hidden="1"/>
    <col min="14110" max="14112" width="15.33203125" style="254" customWidth="1"/>
    <col min="14113" max="14113" width="17" style="254" customWidth="1"/>
    <col min="14114" max="14114" width="0" style="254" hidden="1"/>
    <col min="14115" max="14116" width="15.5546875" style="254" customWidth="1"/>
    <col min="14117" max="14117" width="13.6640625" style="254" customWidth="1"/>
    <col min="14118" max="14118" width="9" style="254" customWidth="1"/>
    <col min="14119" max="14119" width="49.88671875" style="254" customWidth="1"/>
    <col min="14120" max="14120" width="0" style="254" hidden="1"/>
    <col min="14121" max="14122" width="15.88671875" style="254" customWidth="1"/>
    <col min="14123" max="14123" width="14.5546875" style="254" customWidth="1"/>
    <col min="14124" max="14124" width="16.33203125" style="254" customWidth="1"/>
    <col min="14125" max="14125" width="18.109375" style="254" customWidth="1"/>
    <col min="14126" max="14126" width="14.109375" style="254" customWidth="1"/>
    <col min="14127" max="14353" width="0" style="254" hidden="1"/>
    <col min="14354" max="14354" width="7.5546875" style="254" customWidth="1"/>
    <col min="14355" max="14355" width="36.77734375" style="254" customWidth="1"/>
    <col min="14356" max="14357" width="0" style="254" hidden="1"/>
    <col min="14358" max="14358" width="16.6640625" style="254" customWidth="1"/>
    <col min="14359" max="14359" width="17.33203125" style="254" customWidth="1"/>
    <col min="14360" max="14360" width="15.5546875" style="254" customWidth="1"/>
    <col min="14361" max="14361" width="0" style="254" hidden="1"/>
    <col min="14362" max="14362" width="16.6640625" style="254" customWidth="1"/>
    <col min="14363" max="14363" width="17.44140625" style="254" customWidth="1"/>
    <col min="14364" max="14365" width="0" style="254" hidden="1"/>
    <col min="14366" max="14368" width="15.33203125" style="254" customWidth="1"/>
    <col min="14369" max="14369" width="17" style="254" customWidth="1"/>
    <col min="14370" max="14370" width="0" style="254" hidden="1"/>
    <col min="14371" max="14372" width="15.5546875" style="254" customWidth="1"/>
    <col min="14373" max="14373" width="13.6640625" style="254" customWidth="1"/>
    <col min="14374" max="14374" width="9" style="254" customWidth="1"/>
    <col min="14375" max="14375" width="49.88671875" style="254" customWidth="1"/>
    <col min="14376" max="14376" width="0" style="254" hidden="1"/>
    <col min="14377" max="14378" width="15.88671875" style="254" customWidth="1"/>
    <col min="14379" max="14379" width="14.5546875" style="254" customWidth="1"/>
    <col min="14380" max="14380" width="16.33203125" style="254" customWidth="1"/>
    <col min="14381" max="14381" width="18.109375" style="254" customWidth="1"/>
    <col min="14382" max="14382" width="14.109375" style="254" customWidth="1"/>
    <col min="14383" max="14609" width="0" style="254" hidden="1"/>
    <col min="14610" max="14610" width="7.5546875" style="254" customWidth="1"/>
    <col min="14611" max="14611" width="36.77734375" style="254" customWidth="1"/>
    <col min="14612" max="14613" width="0" style="254" hidden="1"/>
    <col min="14614" max="14614" width="16.6640625" style="254" customWidth="1"/>
    <col min="14615" max="14615" width="17.33203125" style="254" customWidth="1"/>
    <col min="14616" max="14616" width="15.5546875" style="254" customWidth="1"/>
    <col min="14617" max="14617" width="0" style="254" hidden="1"/>
    <col min="14618" max="14618" width="16.6640625" style="254" customWidth="1"/>
    <col min="14619" max="14619" width="17.44140625" style="254" customWidth="1"/>
    <col min="14620" max="14621" width="0" style="254" hidden="1"/>
    <col min="14622" max="14624" width="15.33203125" style="254" customWidth="1"/>
    <col min="14625" max="14625" width="17" style="254" customWidth="1"/>
    <col min="14626" max="14626" width="0" style="254" hidden="1"/>
    <col min="14627" max="14628" width="15.5546875" style="254" customWidth="1"/>
    <col min="14629" max="14629" width="13.6640625" style="254" customWidth="1"/>
    <col min="14630" max="14630" width="9" style="254" customWidth="1"/>
    <col min="14631" max="14631" width="49.88671875" style="254" customWidth="1"/>
    <col min="14632" max="14632" width="0" style="254" hidden="1"/>
    <col min="14633" max="14634" width="15.88671875" style="254" customWidth="1"/>
    <col min="14635" max="14635" width="14.5546875" style="254" customWidth="1"/>
    <col min="14636" max="14636" width="16.33203125" style="254" customWidth="1"/>
    <col min="14637" max="14637" width="18.109375" style="254" customWidth="1"/>
    <col min="14638" max="14638" width="14.109375" style="254" customWidth="1"/>
    <col min="14639" max="14865" width="0" style="254" hidden="1"/>
    <col min="14866" max="14866" width="7.5546875" style="254" customWidth="1"/>
    <col min="14867" max="14867" width="36.77734375" style="254" customWidth="1"/>
    <col min="14868" max="14869" width="0" style="254" hidden="1"/>
    <col min="14870" max="14870" width="16.6640625" style="254" customWidth="1"/>
    <col min="14871" max="14871" width="17.33203125" style="254" customWidth="1"/>
    <col min="14872" max="14872" width="15.5546875" style="254" customWidth="1"/>
    <col min="14873" max="14873" width="0" style="254" hidden="1"/>
    <col min="14874" max="14874" width="16.6640625" style="254" customWidth="1"/>
    <col min="14875" max="14875" width="17.44140625" style="254" customWidth="1"/>
    <col min="14876" max="14877" width="0" style="254" hidden="1"/>
    <col min="14878" max="14880" width="15.33203125" style="254" customWidth="1"/>
    <col min="14881" max="14881" width="17" style="254" customWidth="1"/>
    <col min="14882" max="14882" width="0" style="254" hidden="1"/>
    <col min="14883" max="14884" width="15.5546875" style="254" customWidth="1"/>
    <col min="14885" max="14885" width="13.6640625" style="254" customWidth="1"/>
    <col min="14886" max="14886" width="9" style="254" customWidth="1"/>
    <col min="14887" max="14887" width="49.88671875" style="254" customWidth="1"/>
    <col min="14888" max="14888" width="0" style="254" hidden="1"/>
    <col min="14889" max="14890" width="15.88671875" style="254" customWidth="1"/>
    <col min="14891" max="14891" width="14.5546875" style="254" customWidth="1"/>
    <col min="14892" max="14892" width="16.33203125" style="254" customWidth="1"/>
    <col min="14893" max="14893" width="18.109375" style="254" customWidth="1"/>
    <col min="14894" max="14894" width="14.109375" style="254" customWidth="1"/>
    <col min="14895" max="15121" width="0" style="254" hidden="1"/>
    <col min="15122" max="15122" width="7.5546875" style="254" customWidth="1"/>
    <col min="15123" max="15123" width="36.77734375" style="254" customWidth="1"/>
    <col min="15124" max="15125" width="0" style="254" hidden="1"/>
    <col min="15126" max="15126" width="16.6640625" style="254" customWidth="1"/>
    <col min="15127" max="15127" width="17.33203125" style="254" customWidth="1"/>
    <col min="15128" max="15128" width="15.5546875" style="254" customWidth="1"/>
    <col min="15129" max="15129" width="0" style="254" hidden="1"/>
    <col min="15130" max="15130" width="16.6640625" style="254" customWidth="1"/>
    <col min="15131" max="15131" width="17.44140625" style="254" customWidth="1"/>
    <col min="15132" max="15133" width="0" style="254" hidden="1"/>
    <col min="15134" max="15136" width="15.33203125" style="254" customWidth="1"/>
    <col min="15137" max="15137" width="17" style="254" customWidth="1"/>
    <col min="15138" max="15138" width="0" style="254" hidden="1"/>
    <col min="15139" max="15140" width="15.5546875" style="254" customWidth="1"/>
    <col min="15141" max="15141" width="13.6640625" style="254" customWidth="1"/>
    <col min="15142" max="15142" width="9" style="254" customWidth="1"/>
    <col min="15143" max="15143" width="49.88671875" style="254" customWidth="1"/>
    <col min="15144" max="15144" width="0" style="254" hidden="1"/>
    <col min="15145" max="15146" width="15.88671875" style="254" customWidth="1"/>
    <col min="15147" max="15147" width="14.5546875" style="254" customWidth="1"/>
    <col min="15148" max="15148" width="16.33203125" style="254" customWidth="1"/>
    <col min="15149" max="15149" width="18.109375" style="254" customWidth="1"/>
    <col min="15150" max="15150" width="14.109375" style="254" customWidth="1"/>
    <col min="15151" max="15377" width="0" style="254" hidden="1"/>
    <col min="15378" max="15378" width="7.5546875" style="254" customWidth="1"/>
    <col min="15379" max="15379" width="36.77734375" style="254" customWidth="1"/>
    <col min="15380" max="15381" width="0" style="254" hidden="1"/>
    <col min="15382" max="15382" width="16.6640625" style="254" customWidth="1"/>
    <col min="15383" max="15383" width="17.33203125" style="254" customWidth="1"/>
    <col min="15384" max="15384" width="15.5546875" style="254" customWidth="1"/>
    <col min="15385" max="15385" width="0" style="254" hidden="1"/>
    <col min="15386" max="15386" width="16.6640625" style="254" customWidth="1"/>
    <col min="15387" max="15387" width="17.44140625" style="254" customWidth="1"/>
    <col min="15388" max="15389" width="0" style="254" hidden="1"/>
    <col min="15390" max="15392" width="15.33203125" style="254" customWidth="1"/>
    <col min="15393" max="15393" width="17" style="254" customWidth="1"/>
    <col min="15394" max="15394" width="0" style="254" hidden="1"/>
    <col min="15395" max="15396" width="15.5546875" style="254" customWidth="1"/>
    <col min="15397" max="15397" width="13.6640625" style="254" customWidth="1"/>
    <col min="15398" max="15398" width="9" style="254" customWidth="1"/>
    <col min="15399" max="15399" width="49.88671875" style="254" customWidth="1"/>
    <col min="15400" max="15400" width="0" style="254" hidden="1"/>
    <col min="15401" max="15402" width="15.88671875" style="254" customWidth="1"/>
    <col min="15403" max="15403" width="14.5546875" style="254" customWidth="1"/>
    <col min="15404" max="15404" width="16.33203125" style="254" customWidth="1"/>
    <col min="15405" max="15405" width="18.109375" style="254" customWidth="1"/>
    <col min="15406" max="15406" width="14.109375" style="254" customWidth="1"/>
    <col min="15407" max="15633" width="0" style="254" hidden="1"/>
    <col min="15634" max="15634" width="7.5546875" style="254" customWidth="1"/>
    <col min="15635" max="15635" width="36.77734375" style="254" customWidth="1"/>
    <col min="15636" max="15637" width="0" style="254" hidden="1"/>
    <col min="15638" max="15638" width="16.6640625" style="254" customWidth="1"/>
    <col min="15639" max="15639" width="17.33203125" style="254" customWidth="1"/>
    <col min="15640" max="15640" width="15.5546875" style="254" customWidth="1"/>
    <col min="15641" max="15641" width="0" style="254" hidden="1"/>
    <col min="15642" max="15642" width="16.6640625" style="254" customWidth="1"/>
    <col min="15643" max="15643" width="17.44140625" style="254" customWidth="1"/>
    <col min="15644" max="15645" width="0" style="254" hidden="1"/>
    <col min="15646" max="15648" width="15.33203125" style="254" customWidth="1"/>
    <col min="15649" max="15649" width="17" style="254" customWidth="1"/>
    <col min="15650" max="15650" width="0" style="254" hidden="1"/>
    <col min="15651" max="15652" width="15.5546875" style="254" customWidth="1"/>
    <col min="15653" max="15653" width="13.6640625" style="254" customWidth="1"/>
    <col min="15654" max="15654" width="9" style="254" customWidth="1"/>
    <col min="15655" max="15655" width="49.88671875" style="254" customWidth="1"/>
    <col min="15656" max="15656" width="0" style="254" hidden="1"/>
    <col min="15657" max="15658" width="15.88671875" style="254" customWidth="1"/>
    <col min="15659" max="15659" width="14.5546875" style="254" customWidth="1"/>
    <col min="15660" max="15660" width="16.33203125" style="254" customWidth="1"/>
    <col min="15661" max="15661" width="18.109375" style="254" customWidth="1"/>
    <col min="15662" max="15662" width="14.109375" style="254" customWidth="1"/>
    <col min="15663" max="15889" width="0" style="254" hidden="1"/>
    <col min="15890" max="15890" width="7.5546875" style="254" customWidth="1"/>
    <col min="15891" max="15891" width="36.77734375" style="254" customWidth="1"/>
    <col min="15892" max="15893" width="0" style="254" hidden="1"/>
    <col min="15894" max="15894" width="16.6640625" style="254" customWidth="1"/>
    <col min="15895" max="15895" width="17.33203125" style="254" customWidth="1"/>
    <col min="15896" max="15896" width="15.5546875" style="254" customWidth="1"/>
    <col min="15897" max="15897" width="0" style="254" hidden="1"/>
    <col min="15898" max="15898" width="16.6640625" style="254" customWidth="1"/>
    <col min="15899" max="15899" width="17.44140625" style="254" customWidth="1"/>
    <col min="15900" max="15901" width="0" style="254" hidden="1"/>
    <col min="15902" max="15904" width="15.33203125" style="254" customWidth="1"/>
    <col min="15905" max="15905" width="17" style="254" customWidth="1"/>
    <col min="15906" max="15906" width="0" style="254" hidden="1"/>
    <col min="15907" max="15908" width="15.5546875" style="254" customWidth="1"/>
    <col min="15909" max="15909" width="13.6640625" style="254" customWidth="1"/>
    <col min="15910" max="15910" width="9" style="254" customWidth="1"/>
    <col min="15911" max="15911" width="49.88671875" style="254" customWidth="1"/>
    <col min="15912" max="15912" width="0" style="254" hidden="1"/>
    <col min="15913" max="15914" width="15.88671875" style="254" customWidth="1"/>
    <col min="15915" max="15915" width="14.5546875" style="254" customWidth="1"/>
    <col min="15916" max="15916" width="16.33203125" style="254" customWidth="1"/>
    <col min="15917" max="15917" width="18.109375" style="254" customWidth="1"/>
    <col min="15918" max="15918" width="14.109375" style="254" customWidth="1"/>
    <col min="15919" max="16384" width="0" style="254" hidden="1"/>
  </cols>
  <sheetData>
    <row r="1" spans="1:23" ht="24.75" customHeight="1">
      <c r="A1" s="178" t="s">
        <v>98</v>
      </c>
      <c r="B1" s="1"/>
      <c r="C1" s="1"/>
      <c r="D1" s="369"/>
      <c r="E1" s="1"/>
      <c r="F1" s="44"/>
      <c r="G1" s="50"/>
      <c r="H1" s="50"/>
      <c r="I1" s="44"/>
      <c r="J1" s="44"/>
      <c r="K1" s="44"/>
      <c r="L1" s="1"/>
      <c r="M1" s="1"/>
      <c r="N1" s="44"/>
      <c r="O1" s="44"/>
      <c r="P1" s="44"/>
      <c r="Q1" s="44"/>
      <c r="R1" s="1"/>
      <c r="S1" s="1"/>
      <c r="T1" s="1"/>
      <c r="U1" s="2"/>
      <c r="V1" s="2"/>
      <c r="W1" s="254"/>
    </row>
    <row r="2" spans="1:23" ht="24.75" customHeight="1">
      <c r="A2" s="179" t="s">
        <v>130</v>
      </c>
      <c r="B2" s="5"/>
      <c r="C2" s="5"/>
      <c r="D2" s="370"/>
      <c r="E2" s="5"/>
      <c r="F2" s="255"/>
      <c r="G2" s="256"/>
      <c r="H2" s="256"/>
      <c r="I2" s="255"/>
      <c r="J2" s="255"/>
      <c r="K2" s="255"/>
      <c r="L2" s="5"/>
      <c r="M2" s="5"/>
      <c r="N2" s="255"/>
      <c r="O2" s="255"/>
      <c r="P2" s="255"/>
      <c r="Q2" s="255"/>
      <c r="R2" s="5"/>
      <c r="S2" s="5"/>
      <c r="T2" s="5"/>
      <c r="U2" s="257"/>
      <c r="V2" s="257"/>
      <c r="W2" s="254"/>
    </row>
    <row r="3" spans="1:23" ht="26.25" customHeight="1">
      <c r="A3" s="8" t="s">
        <v>49</v>
      </c>
      <c r="B3" s="8"/>
      <c r="C3" s="258"/>
      <c r="D3" s="8"/>
      <c r="E3" s="258"/>
      <c r="F3" s="259"/>
      <c r="G3" s="260"/>
      <c r="H3" s="260"/>
      <c r="I3" s="259"/>
      <c r="J3" s="259"/>
      <c r="K3" s="259"/>
      <c r="L3" s="261"/>
      <c r="M3" s="261"/>
      <c r="N3" s="259"/>
      <c r="O3" s="259"/>
      <c r="P3" s="259"/>
      <c r="Q3" s="259"/>
      <c r="S3" s="263"/>
      <c r="T3" s="263"/>
      <c r="V3" s="265"/>
      <c r="W3" s="254"/>
    </row>
    <row r="4" spans="1:23" ht="15" customHeight="1" thickBot="1">
      <c r="A4" s="266"/>
      <c r="B4" s="266"/>
      <c r="C4" s="258"/>
      <c r="D4" s="8"/>
      <c r="E4" s="258"/>
      <c r="F4" s="259"/>
      <c r="G4" s="260"/>
      <c r="H4" s="260"/>
      <c r="I4" s="259"/>
      <c r="J4" s="259"/>
      <c r="K4" s="259"/>
      <c r="L4" s="267">
        <v>0.05</v>
      </c>
      <c r="M4" s="267">
        <v>0.25</v>
      </c>
      <c r="N4" s="259"/>
      <c r="O4" s="259"/>
      <c r="P4" s="259"/>
      <c r="Q4" s="267">
        <v>0.25</v>
      </c>
      <c r="S4" s="263"/>
      <c r="T4" s="263"/>
      <c r="V4" s="265"/>
      <c r="W4" s="254"/>
    </row>
    <row r="5" spans="1:23" s="19" customFormat="1" ht="67.8" customHeight="1" thickBot="1">
      <c r="A5" s="16" t="s">
        <v>0</v>
      </c>
      <c r="B5" s="16" t="s">
        <v>45</v>
      </c>
      <c r="C5" s="17" t="s">
        <v>1</v>
      </c>
      <c r="D5" s="184" t="s">
        <v>6</v>
      </c>
      <c r="E5" s="252" t="s">
        <v>50</v>
      </c>
      <c r="F5" s="40" t="s">
        <v>33</v>
      </c>
      <c r="G5" s="42" t="s">
        <v>42</v>
      </c>
      <c r="H5" s="42" t="s">
        <v>115</v>
      </c>
      <c r="I5" s="137" t="s">
        <v>43</v>
      </c>
      <c r="J5" s="40" t="s">
        <v>117</v>
      </c>
      <c r="K5" s="40" t="s">
        <v>118</v>
      </c>
      <c r="L5" s="136" t="s">
        <v>119</v>
      </c>
      <c r="M5" s="136" t="s">
        <v>120</v>
      </c>
      <c r="N5" s="48" t="s">
        <v>121</v>
      </c>
      <c r="O5" s="175" t="s">
        <v>122</v>
      </c>
      <c r="P5" s="175" t="s">
        <v>123</v>
      </c>
      <c r="Q5" s="175" t="s">
        <v>124</v>
      </c>
      <c r="R5" s="138" t="s">
        <v>34</v>
      </c>
      <c r="S5" s="49" t="s">
        <v>99</v>
      </c>
      <c r="T5" s="253" t="s">
        <v>47</v>
      </c>
      <c r="U5" s="252" t="s">
        <v>7</v>
      </c>
      <c r="V5" s="18"/>
    </row>
    <row r="6" spans="1:23" s="276" customFormat="1" ht="30" customHeight="1">
      <c r="A6" s="268">
        <v>1</v>
      </c>
      <c r="B6" s="368" t="s">
        <v>132</v>
      </c>
      <c r="C6" s="269" t="s">
        <v>133</v>
      </c>
      <c r="D6" s="33" t="s">
        <v>95</v>
      </c>
      <c r="E6" s="33" t="s">
        <v>51</v>
      </c>
      <c r="F6" s="271">
        <v>5733</v>
      </c>
      <c r="G6" s="272">
        <v>243770</v>
      </c>
      <c r="H6" s="272"/>
      <c r="I6" s="273">
        <f>Table1351452010[[#This Row],[ค่าบริการรายเดือนตาม Package]]</f>
        <v>5733</v>
      </c>
      <c r="J6" s="271"/>
      <c r="K6" s="294"/>
      <c r="L6" s="295">
        <f>IF(Table1351452010[[#This Row],[ค่าขายอุปกรณ์]]&gt;Table1351452010[[#This Row],[ต้นทุนค่าขายอุปกรณ์]],Table1351452010[[#This Row],[ต้นทุนค่าขายอุปกรณ์]]*$L$4,Table1351452010[[#This Row],[ค่าขายอุปกรณ์]]*$L$4)</f>
        <v>0</v>
      </c>
      <c r="M6" s="295">
        <f>IF(Table1351452010[[#This Row],[ค่าขายอุปกรณ์]]&gt;Table1351452010[[#This Row],[ต้นทุนค่าขายอุปกรณ์]],SUM(Table1351452010[[#This Row],[ค่าขายอุปกรณ์]]-Table1351452010[[#This Row],[ต้นทุนค่าขายอุปกรณ์]])*$M$4,0)</f>
        <v>0</v>
      </c>
      <c r="N6" s="274">
        <f>SUM(Table1351452010[[#This Row],[คอมฯอุปกรณ์
 5%]:[คอมฯ อุปกรณ์
25%]])</f>
        <v>0</v>
      </c>
      <c r="O6" s="296"/>
      <c r="P6" s="296"/>
      <c r="Q6" s="274">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 s="275">
        <f>SUM(Table1351452010[[#This Row],[รายการเบิก
คอมขาย]],Table1351452010[[#This Row],[Total
คอมฯ อุปกรณ์]])+Table1351452010[[#This Row],[Total 
คอมฯค่าติดตั้ง/ค่าเชื่อมสัญญาณ]]</f>
        <v>5733</v>
      </c>
      <c r="S6" s="430" t="s">
        <v>138</v>
      </c>
      <c r="T6" s="297" t="s">
        <v>137</v>
      </c>
      <c r="U6" s="298" t="s">
        <v>139</v>
      </c>
      <c r="V6" s="254"/>
    </row>
    <row r="7" spans="1:23" s="276" customFormat="1" ht="30" customHeight="1">
      <c r="A7" s="277">
        <v>6.4028571428571404</v>
      </c>
      <c r="B7" s="376"/>
      <c r="C7" s="299" t="s">
        <v>134</v>
      </c>
      <c r="D7" s="285"/>
      <c r="E7" s="278" t="s">
        <v>135</v>
      </c>
      <c r="F7" s="278"/>
      <c r="G7" s="279"/>
      <c r="H7" s="279"/>
      <c r="I7" s="280"/>
      <c r="J7" s="281"/>
      <c r="K7" s="282"/>
      <c r="L7" s="283"/>
      <c r="M7" s="284"/>
      <c r="N7" s="285"/>
      <c r="O7" s="285"/>
      <c r="P7" s="285"/>
      <c r="Q7" s="285"/>
      <c r="R7" s="300"/>
      <c r="S7" s="301"/>
      <c r="T7" s="301"/>
      <c r="U7" s="302"/>
      <c r="V7" s="254"/>
    </row>
    <row r="8" spans="1:23" s="276" customFormat="1" ht="30" customHeight="1" thickBot="1">
      <c r="A8" s="287">
        <v>7.0257142857142796</v>
      </c>
      <c r="B8" s="329"/>
      <c r="C8" s="504" t="s">
        <v>136</v>
      </c>
      <c r="D8" s="288"/>
      <c r="E8" s="377"/>
      <c r="F8" s="278"/>
      <c r="G8" s="279"/>
      <c r="H8" s="279"/>
      <c r="I8" s="290"/>
      <c r="J8" s="278"/>
      <c r="K8" s="278"/>
      <c r="L8" s="284"/>
      <c r="M8" s="284"/>
      <c r="N8" s="291"/>
      <c r="O8" s="291"/>
      <c r="P8" s="291"/>
      <c r="Q8" s="291"/>
      <c r="R8" s="303"/>
      <c r="S8" s="304"/>
      <c r="T8" s="304"/>
      <c r="U8" s="292"/>
      <c r="V8" s="254"/>
    </row>
    <row r="9" spans="1:23" ht="30" customHeight="1">
      <c r="A9" s="305">
        <v>2</v>
      </c>
      <c r="B9" s="368"/>
      <c r="C9" s="269"/>
      <c r="D9" s="269"/>
      <c r="E9" s="270"/>
      <c r="F9" s="308"/>
      <c r="G9" s="412"/>
      <c r="H9" s="412"/>
      <c r="I9" s="273">
        <f>Table1351452010[[#This Row],[ค่าบริการรายเดือนตาม Package]]</f>
        <v>0</v>
      </c>
      <c r="J9" s="271"/>
      <c r="K9" s="308"/>
      <c r="L9" s="309">
        <f>IF(Table1351452010[[#This Row],[ค่าขายอุปกรณ์]]&gt;Table1351452010[[#This Row],[ต้นทุนค่าขายอุปกรณ์]],Table1351452010[[#This Row],[ต้นทุนค่าขายอุปกรณ์]]*$L$4,Table1351452010[[#This Row],[ค่าขายอุปกรณ์]]*$L$4)</f>
        <v>0</v>
      </c>
      <c r="M9" s="310">
        <f>IF(Table1351452010[[#This Row],[ค่าขายอุปกรณ์]]&gt;Table1351452010[[#This Row],[ต้นทุนค่าขายอุปกรณ์]],SUM(Table1351452010[[#This Row],[ค่าขายอุปกรณ์]]-Table1351452010[[#This Row],[ต้นทุนค่าขายอุปกรณ์]])*$M$4,0)</f>
        <v>0</v>
      </c>
      <c r="N9" s="274">
        <f>SUM(Table1351452010[[#This Row],[คอมฯอุปกรณ์
 5%]:[คอมฯ อุปกรณ์
25%]])</f>
        <v>0</v>
      </c>
      <c r="O9" s="296"/>
      <c r="P9" s="361"/>
      <c r="Q9" s="274">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9" s="275">
        <f>SUM(Table1351452010[[#This Row],[รายการเบิก
คอมขาย]],Table1351452010[[#This Row],[Total
คอมฯ อุปกรณ์]])+Table1351452010[[#This Row],[Total 
คอมฯค่าติดตั้ง/ค่าเชื่อมสัญญาณ]]</f>
        <v>0</v>
      </c>
      <c r="S9" s="297"/>
      <c r="T9" s="297"/>
      <c r="U9" s="298"/>
      <c r="V9" s="254"/>
      <c r="W9" s="254"/>
    </row>
    <row r="10" spans="1:23" s="276" customFormat="1" ht="30" customHeight="1">
      <c r="A10" s="306">
        <v>8.1</v>
      </c>
      <c r="B10" s="411"/>
      <c r="C10" s="482"/>
      <c r="D10" s="285"/>
      <c r="E10" s="278"/>
      <c r="F10" s="278"/>
      <c r="G10" s="279"/>
      <c r="H10" s="279"/>
      <c r="I10" s="280"/>
      <c r="J10" s="281"/>
      <c r="K10" s="282"/>
      <c r="L10" s="283"/>
      <c r="M10" s="284"/>
      <c r="N10" s="285"/>
      <c r="O10" s="285"/>
      <c r="P10" s="285"/>
      <c r="Q10" s="285"/>
      <c r="R10" s="300"/>
      <c r="S10" s="286"/>
      <c r="T10" s="301"/>
      <c r="U10" s="302"/>
      <c r="V10" s="254"/>
    </row>
    <row r="11" spans="1:23" s="276" customFormat="1" ht="30" customHeight="1" thickBot="1">
      <c r="A11" s="307">
        <v>8.1999999999999993</v>
      </c>
      <c r="B11" s="330"/>
      <c r="C11" s="313"/>
      <c r="D11" s="371"/>
      <c r="E11" s="289"/>
      <c r="F11" s="278"/>
      <c r="G11" s="279"/>
      <c r="H11" s="279"/>
      <c r="I11" s="290"/>
      <c r="J11" s="278"/>
      <c r="K11" s="278"/>
      <c r="L11" s="284"/>
      <c r="M11" s="284"/>
      <c r="N11" s="291"/>
      <c r="O11" s="291"/>
      <c r="P11" s="291"/>
      <c r="Q11" s="291"/>
      <c r="R11" s="303"/>
      <c r="S11" s="286"/>
      <c r="T11" s="301"/>
      <c r="U11" s="301"/>
      <c r="V11" s="254"/>
    </row>
    <row r="12" spans="1:23" ht="30" customHeight="1">
      <c r="A12" s="305">
        <v>3</v>
      </c>
      <c r="B12" s="293"/>
      <c r="C12" s="269"/>
      <c r="D12" s="269"/>
      <c r="E12" s="270"/>
      <c r="F12" s="308"/>
      <c r="G12" s="272"/>
      <c r="H12" s="272"/>
      <c r="I12" s="273">
        <f>Table1351452010[[#This Row],[ค่าบริการรายเดือนตาม Package]]</f>
        <v>0</v>
      </c>
      <c r="J12" s="271"/>
      <c r="K12" s="308"/>
      <c r="L12" s="309">
        <f>IF(Table1351452010[[#This Row],[ค่าขายอุปกรณ์]]&gt;Table1351452010[[#This Row],[ต้นทุนค่าขายอุปกรณ์]],Table1351452010[[#This Row],[ต้นทุนค่าขายอุปกรณ์]]*$L$4,Table1351452010[[#This Row],[ค่าขายอุปกรณ์]]*$L$4)</f>
        <v>0</v>
      </c>
      <c r="M12" s="310">
        <f>IF(Table1351452010[[#This Row],[ค่าขายอุปกรณ์]]&gt;Table1351452010[[#This Row],[ต้นทุนค่าขายอุปกรณ์]],SUM(Table1351452010[[#This Row],[ค่าขายอุปกรณ์]]-Table1351452010[[#This Row],[ต้นทุนค่าขายอุปกรณ์]])*$M$4,0)</f>
        <v>0</v>
      </c>
      <c r="N12" s="274">
        <f>SUM(Table1351452010[[#This Row],[คอมฯอุปกรณ์
 5%]:[คอมฯ อุปกรณ์
25%]])</f>
        <v>0</v>
      </c>
      <c r="O12" s="271"/>
      <c r="P12" s="308"/>
      <c r="Q12" s="296">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12" s="275">
        <f>SUM(Table1351452010[[#This Row],[รายการเบิก
คอมขาย]],Table1351452010[[#This Row],[Total
คอมฯ อุปกรณ์]])+Table1351452010[[#This Row],[Total 
คอมฯค่าติดตั้ง/ค่าเชื่อมสัญญาณ]]</f>
        <v>0</v>
      </c>
      <c r="S12" s="430"/>
      <c r="T12" s="430"/>
      <c r="U12" s="431"/>
      <c r="V12" s="254"/>
      <c r="W12" s="254"/>
    </row>
    <row r="13" spans="1:23" s="276" customFormat="1" ht="30" customHeight="1">
      <c r="A13" s="306"/>
      <c r="B13" s="376"/>
      <c r="C13" s="299"/>
      <c r="D13" s="285"/>
      <c r="E13" s="278"/>
      <c r="F13" s="278"/>
      <c r="G13" s="279"/>
      <c r="H13" s="279"/>
      <c r="I13" s="280"/>
      <c r="J13" s="281"/>
      <c r="K13" s="282"/>
      <c r="L13" s="283"/>
      <c r="M13" s="284"/>
      <c r="N13" s="285"/>
      <c r="O13" s="281"/>
      <c r="P13" s="282"/>
      <c r="Q13" s="285"/>
      <c r="R13" s="300"/>
      <c r="S13" s="286"/>
      <c r="T13" s="286"/>
      <c r="U13" s="432"/>
      <c r="V13" s="254"/>
    </row>
    <row r="14" spans="1:23" s="276" customFormat="1" ht="30" customHeight="1" thickBot="1">
      <c r="A14" s="307"/>
      <c r="B14" s="312"/>
      <c r="C14" s="440"/>
      <c r="D14" s="371"/>
      <c r="E14" s="289"/>
      <c r="F14" s="278"/>
      <c r="G14" s="279"/>
      <c r="H14" s="279"/>
      <c r="I14" s="290"/>
      <c r="J14" s="278"/>
      <c r="K14" s="278"/>
      <c r="L14" s="284"/>
      <c r="M14" s="284"/>
      <c r="N14" s="291"/>
      <c r="O14" s="278"/>
      <c r="P14" s="278"/>
      <c r="Q14" s="291"/>
      <c r="R14" s="303"/>
      <c r="S14" s="433"/>
      <c r="T14" s="433"/>
      <c r="U14" s="292"/>
      <c r="V14" s="254"/>
    </row>
    <row r="15" spans="1:23" ht="30" customHeight="1">
      <c r="A15" s="305">
        <v>4</v>
      </c>
      <c r="B15" s="314"/>
      <c r="C15" s="269"/>
      <c r="D15" s="269"/>
      <c r="E15" s="270"/>
      <c r="F15" s="308"/>
      <c r="G15" s="272"/>
      <c r="H15" s="272"/>
      <c r="I15" s="273">
        <f>Table1351452010[[#This Row],[ค่าบริการรายเดือนตาม Package]]</f>
        <v>0</v>
      </c>
      <c r="J15" s="271"/>
      <c r="K15" s="308"/>
      <c r="L15" s="309">
        <f>IF(Table1351452010[[#This Row],[ค่าขายอุปกรณ์]]&gt;Table1351452010[[#This Row],[ต้นทุนค่าขายอุปกรณ์]],Table1351452010[[#This Row],[ต้นทุนค่าขายอุปกรณ์]]*$L$4,Table1351452010[[#This Row],[ค่าขายอุปกรณ์]]*$L$4)</f>
        <v>0</v>
      </c>
      <c r="M15" s="310">
        <f>IF(Table1351452010[[#This Row],[ค่าขายอุปกรณ์]]&gt;Table1351452010[[#This Row],[ต้นทุนค่าขายอุปกรณ์]],SUM(Table1351452010[[#This Row],[ค่าขายอุปกรณ์]]-Table1351452010[[#This Row],[ต้นทุนค่าขายอุปกรณ์]])*$M$4,0)</f>
        <v>0</v>
      </c>
      <c r="N15" s="274">
        <f>SUM(Table1351452010[[#This Row],[คอมฯอุปกรณ์
 5%]:[คอมฯ อุปกรณ์
25%]])</f>
        <v>0</v>
      </c>
      <c r="O15" s="271"/>
      <c r="P15" s="308"/>
      <c r="Q15" s="296">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15" s="275">
        <f>SUM(Table1351452010[[#This Row],[รายการเบิก
คอมขาย]],Table1351452010[[#This Row],[Total
คอมฯ อุปกรณ์]])+Table1351452010[[#This Row],[Total 
คอมฯค่าติดตั้ง/ค่าเชื่อมสัญญาณ]]</f>
        <v>0</v>
      </c>
      <c r="S15" s="430"/>
      <c r="T15" s="430"/>
      <c r="U15" s="431"/>
      <c r="V15" s="254"/>
      <c r="W15" s="254"/>
    </row>
    <row r="16" spans="1:23" s="276" customFormat="1" ht="30" customHeight="1">
      <c r="A16" s="306"/>
      <c r="B16" s="311"/>
      <c r="C16" s="299"/>
      <c r="D16" s="285"/>
      <c r="E16" s="278"/>
      <c r="F16" s="278"/>
      <c r="G16" s="279"/>
      <c r="H16" s="279"/>
      <c r="I16" s="280"/>
      <c r="J16" s="281"/>
      <c r="K16" s="282"/>
      <c r="L16" s="283"/>
      <c r="M16" s="284"/>
      <c r="N16" s="285"/>
      <c r="O16" s="285"/>
      <c r="P16" s="285"/>
      <c r="Q16" s="285"/>
      <c r="R16" s="300"/>
      <c r="S16" s="286"/>
      <c r="T16" s="286"/>
      <c r="U16" s="432"/>
      <c r="V16" s="254"/>
    </row>
    <row r="17" spans="1:23" s="276" customFormat="1" ht="30" customHeight="1" thickBot="1">
      <c r="A17" s="307"/>
      <c r="B17" s="312"/>
      <c r="C17" s="313"/>
      <c r="D17" s="371"/>
      <c r="E17" s="371"/>
      <c r="F17" s="371"/>
      <c r="G17" s="371"/>
      <c r="H17" s="477"/>
      <c r="I17" s="290"/>
      <c r="J17" s="371"/>
      <c r="K17" s="371"/>
      <c r="L17" s="371"/>
      <c r="M17" s="371"/>
      <c r="N17" s="371"/>
      <c r="O17" s="371"/>
      <c r="P17" s="371"/>
      <c r="Q17" s="371"/>
      <c r="R17" s="303"/>
      <c r="S17" s="371"/>
      <c r="T17" s="371"/>
      <c r="U17" s="371"/>
      <c r="V17" s="254"/>
    </row>
    <row r="18" spans="1:23" ht="30" customHeight="1">
      <c r="A18" s="305">
        <v>5</v>
      </c>
      <c r="B18" s="293"/>
      <c r="C18" s="269"/>
      <c r="D18" s="269"/>
      <c r="E18" s="270"/>
      <c r="F18" s="308"/>
      <c r="G18" s="412"/>
      <c r="H18" s="272"/>
      <c r="I18" s="273">
        <f>Table1351452010[[#This Row],[ค่าบริการรายเดือนตาม Package]]</f>
        <v>0</v>
      </c>
      <c r="J18" s="271"/>
      <c r="K18" s="308"/>
      <c r="L18" s="309">
        <f>IF(Table1351452010[[#This Row],[ค่าขายอุปกรณ์]]&gt;Table1351452010[[#This Row],[ต้นทุนค่าขายอุปกรณ์]],Table1351452010[[#This Row],[ต้นทุนค่าขายอุปกรณ์]]*$L$4,Table1351452010[[#This Row],[ค่าขายอุปกรณ์]]*$L$4)</f>
        <v>0</v>
      </c>
      <c r="M18" s="310">
        <f>IF(Table1351452010[[#This Row],[ค่าขายอุปกรณ์]]&gt;Table1351452010[[#This Row],[ต้นทุนค่าขายอุปกรณ์]],SUM(Table1351452010[[#This Row],[ค่าขายอุปกรณ์]]-Table1351452010[[#This Row],[ต้นทุนค่าขายอุปกรณ์]])*$M$4,0)</f>
        <v>0</v>
      </c>
      <c r="N18" s="274">
        <f>SUM(Table1351452010[[#This Row],[คอมฯอุปกรณ์
 5%]:[คอมฯ อุปกรณ์
25%]])</f>
        <v>0</v>
      </c>
      <c r="O18" s="296">
        <v>0</v>
      </c>
      <c r="P18" s="361"/>
      <c r="Q18" s="296">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18" s="275">
        <f>SUM(Table1351452010[[#This Row],[รายการเบิก
คอมขาย]],Table1351452010[[#This Row],[Total
คอมฯ อุปกรณ์]])+Table1351452010[[#This Row],[Total 
คอมฯค่าติดตั้ง/ค่าเชื่อมสัญญาณ]]</f>
        <v>0</v>
      </c>
      <c r="S18" s="430"/>
      <c r="T18" s="297"/>
      <c r="U18" s="431"/>
      <c r="V18" s="254"/>
      <c r="W18" s="254"/>
    </row>
    <row r="19" spans="1:23" s="276" customFormat="1" ht="30" customHeight="1">
      <c r="A19" s="306"/>
      <c r="B19" s="376"/>
      <c r="C19" s="299"/>
      <c r="D19" s="285"/>
      <c r="E19" s="278"/>
      <c r="F19" s="278"/>
      <c r="G19" s="279"/>
      <c r="H19" s="279"/>
      <c r="I19" s="280"/>
      <c r="J19" s="281"/>
      <c r="K19" s="282"/>
      <c r="L19" s="283"/>
      <c r="M19" s="284"/>
      <c r="N19" s="285"/>
      <c r="O19" s="285"/>
      <c r="P19" s="285"/>
      <c r="Q19" s="285"/>
      <c r="R19" s="300"/>
      <c r="S19" s="286"/>
      <c r="T19" s="301"/>
      <c r="U19" s="302"/>
      <c r="V19" s="254"/>
    </row>
    <row r="20" spans="1:23" s="276" customFormat="1" ht="30" customHeight="1" thickBot="1">
      <c r="A20" s="307"/>
      <c r="B20" s="312"/>
      <c r="C20" s="313"/>
      <c r="D20" s="371"/>
      <c r="E20" s="371"/>
      <c r="F20" s="371"/>
      <c r="G20" s="371"/>
      <c r="H20" s="477"/>
      <c r="I20" s="290"/>
      <c r="J20" s="371"/>
      <c r="K20" s="371"/>
      <c r="L20" s="371"/>
      <c r="M20" s="371"/>
      <c r="N20" s="371"/>
      <c r="O20" s="371"/>
      <c r="P20" s="371"/>
      <c r="Q20" s="371"/>
      <c r="R20" s="382"/>
      <c r="S20" s="371"/>
      <c r="T20" s="371"/>
      <c r="U20" s="371"/>
      <c r="V20" s="254"/>
    </row>
    <row r="21" spans="1:23" ht="30" hidden="1" customHeight="1">
      <c r="A21" s="305">
        <v>6</v>
      </c>
      <c r="B21" s="293"/>
      <c r="C21" s="269"/>
      <c r="D21" s="269"/>
      <c r="E21" s="270"/>
      <c r="F21" s="308"/>
      <c r="G21" s="272"/>
      <c r="H21" s="272"/>
      <c r="I21" s="273">
        <f>Table1351452010[[#This Row],[ค่าบริการรายเดือนตาม Package]]</f>
        <v>0</v>
      </c>
      <c r="J21" s="271"/>
      <c r="K21" s="308"/>
      <c r="L21" s="309">
        <f>IF(Table1351452010[[#This Row],[ค่าขายอุปกรณ์]]&gt;Table1351452010[[#This Row],[ต้นทุนค่าขายอุปกรณ์]],Table1351452010[[#This Row],[ต้นทุนค่าขายอุปกรณ์]]*$L$4,Table1351452010[[#This Row],[ค่าขายอุปกรณ์]]*$L$4)</f>
        <v>0</v>
      </c>
      <c r="M21" s="310">
        <f>IF(Table1351452010[[#This Row],[ค่าขายอุปกรณ์]]&gt;Table1351452010[[#This Row],[ต้นทุนค่าขายอุปกรณ์]],SUM(Table1351452010[[#This Row],[ค่าขายอุปกรณ์]]-Table1351452010[[#This Row],[ต้นทุนค่าขายอุปกรณ์]])*$M$4,0)</f>
        <v>0</v>
      </c>
      <c r="N21" s="274">
        <f>SUM(Table1351452010[[#This Row],[คอมฯอุปกรณ์
 5%]:[คอมฯ อุปกรณ์
25%]])</f>
        <v>0</v>
      </c>
      <c r="O21" s="296"/>
      <c r="P21" s="361"/>
      <c r="Q21" s="296">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1" s="275">
        <f>SUM(Table1351452010[[#This Row],[รายการเบิก
คอมขาย]],Table1351452010[[#This Row],[Total
คอมฯ อุปกรณ์]])+Table1351452010[[#This Row],[Total 
คอมฯค่าติดตั้ง/ค่าเชื่อมสัญญาณ]]</f>
        <v>0</v>
      </c>
      <c r="S21" s="297"/>
      <c r="T21" s="297"/>
      <c r="U21" s="298"/>
      <c r="V21" s="254"/>
      <c r="W21" s="254"/>
    </row>
    <row r="22" spans="1:23" s="276" customFormat="1" ht="30" hidden="1" customHeight="1">
      <c r="A22" s="306"/>
      <c r="B22" s="311"/>
      <c r="C22" s="299"/>
      <c r="D22" s="285"/>
      <c r="E22" s="278"/>
      <c r="F22" s="278"/>
      <c r="G22" s="279"/>
      <c r="H22" s="279"/>
      <c r="I22" s="280"/>
      <c r="J22" s="281"/>
      <c r="K22" s="282"/>
      <c r="L22" s="283"/>
      <c r="M22" s="284"/>
      <c r="N22" s="285"/>
      <c r="O22" s="285"/>
      <c r="P22" s="285"/>
      <c r="Q22" s="285"/>
      <c r="R22" s="300"/>
      <c r="S22" s="286"/>
      <c r="T22" s="301"/>
      <c r="U22" s="302"/>
      <c r="V22" s="254"/>
    </row>
    <row r="23" spans="1:23" s="276" customFormat="1" ht="30" hidden="1" customHeight="1" thickBot="1">
      <c r="A23" s="307"/>
      <c r="B23" s="312"/>
      <c r="C23" s="313"/>
      <c r="D23" s="371"/>
      <c r="E23" s="371"/>
      <c r="F23" s="371"/>
      <c r="G23" s="371"/>
      <c r="H23" s="477"/>
      <c r="I23" s="290"/>
      <c r="J23" s="371"/>
      <c r="K23" s="371"/>
      <c r="L23" s="371"/>
      <c r="M23" s="371"/>
      <c r="N23" s="371"/>
      <c r="O23" s="371"/>
      <c r="P23" s="371"/>
      <c r="Q23" s="371"/>
      <c r="R23" s="382"/>
      <c r="S23" s="371"/>
      <c r="T23" s="371"/>
      <c r="U23" s="371"/>
      <c r="V23" s="254"/>
    </row>
    <row r="24" spans="1:23" ht="30" hidden="1" customHeight="1">
      <c r="A24" s="305">
        <v>7</v>
      </c>
      <c r="B24" s="293"/>
      <c r="C24" s="269"/>
      <c r="D24" s="269"/>
      <c r="E24" s="270"/>
      <c r="F24" s="308"/>
      <c r="G24" s="272"/>
      <c r="H24" s="308"/>
      <c r="I24" s="273">
        <f>Table1351452010[[#This Row],[ค่าบริการรายเดือนตาม Package]]+Table1351452010[[#This Row],[รายการเบิก
คอมขายเพิ่มเติม
(เป้าตามกำหนด)
100-200%]]</f>
        <v>0</v>
      </c>
      <c r="J24" s="271"/>
      <c r="K24" s="308"/>
      <c r="L24" s="309">
        <f>IF(Table1351452010[[#This Row],[ค่าขายอุปกรณ์]]&gt;Table1351452010[[#This Row],[ต้นทุนค่าขายอุปกรณ์]],Table1351452010[[#This Row],[ต้นทุนค่าขายอุปกรณ์]]*$L$4,Table1351452010[[#This Row],[ค่าขายอุปกรณ์]]*$L$4)</f>
        <v>0</v>
      </c>
      <c r="M24" s="310">
        <f>IF(Table1351452010[[#This Row],[ค่าขายอุปกรณ์]]&gt;Table1351452010[[#This Row],[ต้นทุนค่าขายอุปกรณ์]],SUM(Table1351452010[[#This Row],[ค่าขายอุปกรณ์]]-Table1351452010[[#This Row],[ต้นทุนค่าขายอุปกรณ์]])*$M$4,0)</f>
        <v>0</v>
      </c>
      <c r="N24" s="274">
        <f>SUM(Table1351452010[[#This Row],[คอมฯอุปกรณ์
 5%]:[คอมฯ อุปกรณ์
25%]])</f>
        <v>0</v>
      </c>
      <c r="O24" s="296"/>
      <c r="P24" s="361"/>
      <c r="Q24" s="296">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4" s="275">
        <f>SUM(Table1351452010[[#This Row],[รายการเบิก
คอมขาย]],Table1351452010[[#This Row],[Total
คอมฯ อุปกรณ์]])+Table1351452010[[#This Row],[Total 
คอมฯค่าติดตั้ง/ค่าเชื่อมสัญญาณ]]</f>
        <v>0</v>
      </c>
      <c r="S24" s="297"/>
      <c r="T24" s="297"/>
      <c r="U24" s="298"/>
      <c r="V24" s="254"/>
      <c r="W24" s="254"/>
    </row>
    <row r="25" spans="1:23" s="276" customFormat="1" ht="30" hidden="1" customHeight="1">
      <c r="A25" s="306"/>
      <c r="B25" s="311"/>
      <c r="C25" s="299"/>
      <c r="D25" s="285"/>
      <c r="E25" s="278"/>
      <c r="F25" s="278"/>
      <c r="G25" s="279"/>
      <c r="H25" s="279"/>
      <c r="I25" s="280"/>
      <c r="J25" s="281"/>
      <c r="K25" s="282"/>
      <c r="L25" s="283"/>
      <c r="M25" s="284"/>
      <c r="N25" s="285"/>
      <c r="O25" s="285"/>
      <c r="P25" s="285"/>
      <c r="Q25" s="285"/>
      <c r="R25" s="300"/>
      <c r="S25" s="286"/>
      <c r="T25" s="301"/>
      <c r="U25" s="302"/>
      <c r="V25" s="254"/>
    </row>
    <row r="26" spans="1:23" s="276" customFormat="1" ht="30" hidden="1" customHeight="1" thickBot="1">
      <c r="A26" s="307"/>
      <c r="B26" s="312"/>
      <c r="C26" s="313"/>
      <c r="D26" s="371"/>
      <c r="E26" s="371"/>
      <c r="F26" s="371"/>
      <c r="G26" s="371"/>
      <c r="H26" s="477"/>
      <c r="I26" s="290"/>
      <c r="J26" s="371"/>
      <c r="K26" s="371"/>
      <c r="L26" s="371"/>
      <c r="M26" s="371"/>
      <c r="N26" s="371"/>
      <c r="O26" s="371"/>
      <c r="P26" s="371"/>
      <c r="Q26" s="371"/>
      <c r="R26" s="382"/>
      <c r="S26" s="371"/>
      <c r="T26" s="371"/>
      <c r="U26" s="371"/>
      <c r="V26" s="254"/>
    </row>
    <row r="27" spans="1:23" ht="30" hidden="1" customHeight="1">
      <c r="A27" s="305">
        <v>8</v>
      </c>
      <c r="B27" s="293"/>
      <c r="C27" s="269"/>
      <c r="D27" s="269"/>
      <c r="E27" s="270"/>
      <c r="F27" s="308"/>
      <c r="G27" s="272"/>
      <c r="H27" s="272"/>
      <c r="I27" s="273">
        <f>Table1351452010[[#This Row],[ค่าบริการรายเดือนตาม Package]]</f>
        <v>0</v>
      </c>
      <c r="J27" s="271"/>
      <c r="K27" s="308"/>
      <c r="L27" s="309">
        <f>IF(Table1351452010[[#This Row],[ค่าขายอุปกรณ์]]&gt;Table1351452010[[#This Row],[ต้นทุนค่าขายอุปกรณ์]],Table1351452010[[#This Row],[ต้นทุนค่าขายอุปกรณ์]]*$L$4,Table1351452010[[#This Row],[ค่าขายอุปกรณ์]]*$L$4)</f>
        <v>0</v>
      </c>
      <c r="M27" s="310">
        <f>IF(Table1351452010[[#This Row],[ค่าขายอุปกรณ์]]&gt;Table1351452010[[#This Row],[ต้นทุนค่าขายอุปกรณ์]],SUM(Table1351452010[[#This Row],[ค่าขายอุปกรณ์]]-Table1351452010[[#This Row],[ต้นทุนค่าขายอุปกรณ์]])*$M$4,0)</f>
        <v>0</v>
      </c>
      <c r="N27" s="274">
        <f>SUM(Table1351452010[[#This Row],[คอมฯอุปกรณ์
 5%]:[คอมฯ อุปกรณ์
25%]])</f>
        <v>0</v>
      </c>
      <c r="O27" s="296"/>
      <c r="P27" s="361"/>
      <c r="Q27" s="296">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7" s="275">
        <f>SUM(Table1351452010[[#This Row],[รายการเบิก
คอมขาย]],Table1351452010[[#This Row],[Total
คอมฯ อุปกรณ์]])+Table1351452010[[#This Row],[Total 
คอมฯค่าติดตั้ง/ค่าเชื่อมสัญญาณ]]</f>
        <v>0</v>
      </c>
      <c r="S27" s="297"/>
      <c r="T27" s="297"/>
      <c r="U27" s="298"/>
      <c r="V27" s="254"/>
      <c r="W27" s="254"/>
    </row>
    <row r="28" spans="1:23" s="276" customFormat="1" ht="30" hidden="1" customHeight="1">
      <c r="A28" s="306"/>
      <c r="B28" s="311"/>
      <c r="C28" s="299"/>
      <c r="D28" s="285"/>
      <c r="E28" s="278"/>
      <c r="F28" s="278"/>
      <c r="G28" s="279"/>
      <c r="H28" s="279"/>
      <c r="I28" s="280"/>
      <c r="J28" s="281"/>
      <c r="K28" s="282"/>
      <c r="L28" s="283"/>
      <c r="M28" s="284"/>
      <c r="N28" s="285"/>
      <c r="O28" s="285"/>
      <c r="P28" s="285"/>
      <c r="Q28" s="285"/>
      <c r="R28" s="300"/>
      <c r="S28" s="286"/>
      <c r="T28" s="301"/>
      <c r="U28" s="302"/>
      <c r="V28" s="254"/>
    </row>
    <row r="29" spans="1:23" s="276" customFormat="1" ht="30" hidden="1" customHeight="1" thickBot="1">
      <c r="A29" s="307"/>
      <c r="B29" s="312"/>
      <c r="C29" s="313"/>
      <c r="D29" s="371"/>
      <c r="E29" s="371"/>
      <c r="F29" s="371"/>
      <c r="G29" s="371"/>
      <c r="H29" s="477"/>
      <c r="I29" s="290"/>
      <c r="J29" s="371"/>
      <c r="K29" s="371"/>
      <c r="L29" s="371"/>
      <c r="M29" s="371"/>
      <c r="N29" s="371"/>
      <c r="O29" s="371"/>
      <c r="P29" s="371"/>
      <c r="Q29" s="371"/>
      <c r="R29" s="382"/>
      <c r="S29" s="371"/>
      <c r="T29" s="371"/>
      <c r="U29" s="371"/>
      <c r="V29" s="254"/>
    </row>
    <row r="30" spans="1:23" ht="30" hidden="1" customHeight="1">
      <c r="A30" s="305">
        <v>7</v>
      </c>
      <c r="B30" s="293"/>
      <c r="C30" s="269"/>
      <c r="D30" s="269"/>
      <c r="E30" s="270"/>
      <c r="F30" s="308"/>
      <c r="G30" s="272"/>
      <c r="H30" s="272"/>
      <c r="I30" s="273">
        <f>Table1351452010[[#This Row],[ค่าบริการรายเดือนตาม Package]]</f>
        <v>0</v>
      </c>
      <c r="J30" s="271"/>
      <c r="K30" s="308"/>
      <c r="L30" s="309">
        <f>IF(Table1351452010[[#This Row],[ค่าขายอุปกรณ์]]&gt;Table1351452010[[#This Row],[ต้นทุนค่าขายอุปกรณ์]],Table1351452010[[#This Row],[ต้นทุนค่าขายอุปกรณ์]]*$L$4,Table1351452010[[#This Row],[ค่าขายอุปกรณ์]]*$L$4)</f>
        <v>0</v>
      </c>
      <c r="M30" s="310">
        <f>IF(Table1351452010[[#This Row],[ค่าขายอุปกรณ์]]&gt;Table1351452010[[#This Row],[ต้นทุนค่าขายอุปกรณ์]],SUM(Table1351452010[[#This Row],[ค่าขายอุปกรณ์]]-Table1351452010[[#This Row],[ต้นทุนค่าขายอุปกรณ์]])*$M$4,0)</f>
        <v>0</v>
      </c>
      <c r="N30" s="274">
        <f>SUM(Table1351452010[[#This Row],[คอมฯอุปกรณ์
 5%]:[คอมฯ อุปกรณ์
25%]])</f>
        <v>0</v>
      </c>
      <c r="O30" s="296"/>
      <c r="P30" s="361"/>
      <c r="Q30" s="296">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0" s="275">
        <f>SUM(Table1351452010[[#This Row],[รายการเบิก
คอมขาย]],Table1351452010[[#This Row],[Total
คอมฯ อุปกรณ์]])+Table1351452010[[#This Row],[Total 
คอมฯค่าติดตั้ง/ค่าเชื่อมสัญญาณ]]</f>
        <v>0</v>
      </c>
      <c r="S30" s="297"/>
      <c r="T30" s="297"/>
      <c r="U30" s="298"/>
      <c r="V30" s="254"/>
      <c r="W30" s="254"/>
    </row>
    <row r="31" spans="1:23" s="276" customFormat="1" ht="30" hidden="1" customHeight="1">
      <c r="A31" s="306"/>
      <c r="B31" s="311"/>
      <c r="C31" s="299"/>
      <c r="D31" s="285"/>
      <c r="E31" s="278"/>
      <c r="F31" s="278"/>
      <c r="G31" s="279"/>
      <c r="H31" s="279"/>
      <c r="I31" s="280"/>
      <c r="J31" s="281"/>
      <c r="K31" s="282"/>
      <c r="L31" s="283"/>
      <c r="M31" s="284"/>
      <c r="N31" s="285"/>
      <c r="O31" s="285"/>
      <c r="P31" s="285"/>
      <c r="Q31" s="285"/>
      <c r="R31" s="300"/>
      <c r="S31" s="286"/>
      <c r="T31" s="301"/>
      <c r="U31" s="302"/>
      <c r="V31" s="254"/>
    </row>
    <row r="32" spans="1:23" s="276" customFormat="1" ht="30" hidden="1" customHeight="1" thickBot="1">
      <c r="A32" s="307"/>
      <c r="B32" s="312"/>
      <c r="C32" s="313"/>
      <c r="D32" s="371"/>
      <c r="E32" s="371"/>
      <c r="F32" s="371"/>
      <c r="G32" s="371"/>
      <c r="H32" s="477"/>
      <c r="I32" s="290"/>
      <c r="J32" s="371"/>
      <c r="K32" s="371"/>
      <c r="L32" s="371"/>
      <c r="M32" s="371"/>
      <c r="N32" s="371"/>
      <c r="O32" s="371"/>
      <c r="P32" s="371"/>
      <c r="Q32" s="371"/>
      <c r="R32" s="382"/>
      <c r="S32" s="371"/>
      <c r="T32" s="371"/>
      <c r="U32" s="371"/>
      <c r="V32" s="254"/>
    </row>
    <row r="33" spans="1:23" ht="30" hidden="1" customHeight="1">
      <c r="A33" s="305">
        <v>9</v>
      </c>
      <c r="B33" s="293"/>
      <c r="C33" s="269"/>
      <c r="D33" s="269"/>
      <c r="E33" s="270"/>
      <c r="F33" s="308"/>
      <c r="G33" s="272"/>
      <c r="H33" s="272"/>
      <c r="I33" s="273">
        <f>Table1351452010[[#This Row],[ค่าบริการรายเดือนตาม Package]]</f>
        <v>0</v>
      </c>
      <c r="J33" s="271"/>
      <c r="K33" s="308"/>
      <c r="L33" s="309">
        <f>IF(Table1351452010[[#This Row],[ค่าขายอุปกรณ์]]&gt;Table1351452010[[#This Row],[ต้นทุนค่าขายอุปกรณ์]],Table1351452010[[#This Row],[ต้นทุนค่าขายอุปกรณ์]]*$L$4,Table1351452010[[#This Row],[ค่าขายอุปกรณ์]]*$L$4)</f>
        <v>0</v>
      </c>
      <c r="M33" s="310">
        <f>IF(Table1351452010[[#This Row],[ค่าขายอุปกรณ์]]&gt;Table1351452010[[#This Row],[ต้นทุนค่าขายอุปกรณ์]],SUM(Table1351452010[[#This Row],[ค่าขายอุปกรณ์]]-Table1351452010[[#This Row],[ต้นทุนค่าขายอุปกรณ์]])*$M$4,0)</f>
        <v>0</v>
      </c>
      <c r="N33" s="274">
        <f>SUM(Table1351452010[[#This Row],[คอมฯอุปกรณ์
 5%]:[คอมฯ อุปกรณ์
25%]])</f>
        <v>0</v>
      </c>
      <c r="O33" s="296"/>
      <c r="P33" s="296"/>
      <c r="Q33" s="296">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3" s="275">
        <f>SUM(Table1351452010[[#This Row],[รายการเบิก
คอมขาย]],Table1351452010[[#This Row],[Total
คอมฯ อุปกรณ์]])+Table1351452010[[#This Row],[Total 
คอมฯค่าติดตั้ง/ค่าเชื่อมสัญญาณ]]</f>
        <v>0</v>
      </c>
      <c r="S33" s="297"/>
      <c r="T33" s="297"/>
      <c r="U33" s="298"/>
      <c r="V33" s="254"/>
      <c r="W33" s="254"/>
    </row>
    <row r="34" spans="1:23" s="276" customFormat="1" ht="30" hidden="1" customHeight="1">
      <c r="A34" s="306">
        <v>8.1</v>
      </c>
      <c r="B34" s="311"/>
      <c r="C34" s="299"/>
      <c r="D34" s="285"/>
      <c r="E34" s="278"/>
      <c r="F34" s="278"/>
      <c r="G34" s="279"/>
      <c r="H34" s="279"/>
      <c r="I34" s="280"/>
      <c r="J34" s="281"/>
      <c r="K34" s="282"/>
      <c r="L34" s="283"/>
      <c r="M34" s="284"/>
      <c r="N34" s="285"/>
      <c r="O34" s="285"/>
      <c r="P34" s="285"/>
      <c r="Q34" s="285"/>
      <c r="R34" s="300"/>
      <c r="S34" s="286"/>
      <c r="T34" s="301"/>
      <c r="U34" s="302"/>
      <c r="V34" s="254"/>
    </row>
    <row r="35" spans="1:23" s="276" customFormat="1" ht="30" hidden="1" customHeight="1" thickBot="1">
      <c r="A35" s="307">
        <v>8.1999999999999993</v>
      </c>
      <c r="B35" s="312"/>
      <c r="C35" s="313"/>
      <c r="D35" s="371"/>
      <c r="E35" s="289"/>
      <c r="F35" s="278"/>
      <c r="G35" s="279"/>
      <c r="H35" s="279"/>
      <c r="I35" s="290"/>
      <c r="J35" s="278"/>
      <c r="K35" s="278"/>
      <c r="L35" s="284"/>
      <c r="M35" s="284"/>
      <c r="N35" s="291"/>
      <c r="O35" s="291"/>
      <c r="P35" s="291"/>
      <c r="Q35" s="291"/>
      <c r="R35" s="303"/>
      <c r="S35" s="286"/>
      <c r="T35" s="301"/>
      <c r="U35" s="292"/>
      <c r="V35" s="254"/>
    </row>
    <row r="36" spans="1:23" s="8" customFormat="1" ht="30" customHeight="1" thickBot="1">
      <c r="A36" s="315"/>
      <c r="B36" s="315"/>
      <c r="C36" s="316" t="s">
        <v>5</v>
      </c>
      <c r="D36" s="315"/>
      <c r="E36" s="316"/>
      <c r="F36" s="317">
        <f>SUM(F6:F35)</f>
        <v>5733</v>
      </c>
      <c r="G36" s="317"/>
      <c r="H36" s="317"/>
      <c r="I36" s="317">
        <f t="shared" ref="I36:U36" si="0">SUM(I6:I35)</f>
        <v>5733</v>
      </c>
      <c r="J36" s="317">
        <f t="shared" si="0"/>
        <v>0</v>
      </c>
      <c r="K36" s="317">
        <f t="shared" si="0"/>
        <v>0</v>
      </c>
      <c r="L36" s="317">
        <f t="shared" si="0"/>
        <v>0</v>
      </c>
      <c r="M36" s="317">
        <f t="shared" si="0"/>
        <v>0</v>
      </c>
      <c r="N36" s="317">
        <f t="shared" si="0"/>
        <v>0</v>
      </c>
      <c r="O36" s="317">
        <f t="shared" si="0"/>
        <v>0</v>
      </c>
      <c r="P36" s="317">
        <f t="shared" si="0"/>
        <v>0</v>
      </c>
      <c r="Q36" s="317">
        <f t="shared" si="0"/>
        <v>0</v>
      </c>
      <c r="R36" s="318">
        <f t="shared" si="0"/>
        <v>5733</v>
      </c>
      <c r="S36" s="317">
        <f t="shared" si="0"/>
        <v>0</v>
      </c>
      <c r="T36" s="317">
        <f t="shared" si="0"/>
        <v>0</v>
      </c>
      <c r="U36" s="317">
        <f t="shared" si="0"/>
        <v>0</v>
      </c>
      <c r="W36" s="319"/>
    </row>
    <row r="37" spans="1:23" ht="28.5" customHeight="1" thickTop="1">
      <c r="R37" s="323"/>
      <c r="S37" s="324"/>
      <c r="T37" s="324"/>
      <c r="U37" s="325"/>
    </row>
    <row r="38" spans="1:23" ht="17.399999999999999">
      <c r="C38" s="322"/>
      <c r="D38" s="372"/>
      <c r="E38" s="321"/>
    </row>
    <row r="39" spans="1:23" ht="17.399999999999999">
      <c r="C39" s="327"/>
      <c r="D39" s="327"/>
      <c r="E39" s="328"/>
    </row>
    <row r="40" spans="1:23" ht="17.399999999999999"/>
  </sheetData>
  <sheetProtection formatCells="0" insertRows="0" insertHyperlinks="0" deleteRows="0" sort="0" autoFilter="0" pivotTables="0"/>
  <phoneticPr fontId="23" type="noConversion"/>
  <dataValidations count="3">
    <dataValidation type="list" allowBlank="1" showInputMessage="1" showErrorMessage="1" sqref="WMD983038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A65534:B65534 JN65534 TJ65534 ADF65534 ANB65534 AWX65534 BGT65534 BQP65534 CAL65534 CKH65534 CUD65534 DDZ65534 DNV65534 DXR65534 EHN65534 ERJ65534 FBF65534 FLB65534 FUX65534 GET65534 GOP65534 GYL65534 HIH65534 HSD65534 IBZ65534 ILV65534 IVR65534 JFN65534 JPJ65534 JZF65534 KJB65534 KSX65534 LCT65534 LMP65534 LWL65534 MGH65534 MQD65534 MZZ65534 NJV65534 NTR65534 ODN65534 ONJ65534 OXF65534 PHB65534 PQX65534 QAT65534 QKP65534 QUL65534 REH65534 ROD65534 RXZ65534 SHV65534 SRR65534 TBN65534 TLJ65534 TVF65534 UFB65534 UOX65534 UYT65534 VIP65534 VSL65534 WCH65534 WMD65534 A131070:B131070 JN131070 TJ131070 ADF131070 ANB131070 AWX131070 BGT131070 BQP131070 CAL131070 CKH131070 CUD131070 DDZ131070 DNV131070 DXR131070 EHN131070 ERJ131070 FBF131070 FLB131070 FUX131070 GET131070 GOP131070 GYL131070 HIH131070 HSD131070 IBZ131070 ILV131070 IVR131070 JFN131070 JPJ131070 JZF131070 KJB131070 KSX131070 LCT131070 LMP131070 LWL131070 MGH131070 MQD131070 MZZ131070 NJV131070 NTR131070 ODN131070 ONJ131070 OXF131070 PHB131070 PQX131070 QAT131070 QKP131070 QUL131070 REH131070 ROD131070 RXZ131070 SHV131070 SRR131070 TBN131070 TLJ131070 TVF131070 UFB131070 UOX131070 UYT131070 VIP131070 VSL131070 WCH131070 WMD131070 A196606:B196606 JN196606 TJ196606 ADF196606 ANB196606 AWX196606 BGT196606 BQP196606 CAL196606 CKH196606 CUD196606 DDZ196606 DNV196606 DXR196606 EHN196606 ERJ196606 FBF196606 FLB196606 FUX196606 GET196606 GOP196606 GYL196606 HIH196606 HSD196606 IBZ196606 ILV196606 IVR196606 JFN196606 JPJ196606 JZF196606 KJB196606 KSX196606 LCT196606 LMP196606 LWL196606 MGH196606 MQD196606 MZZ196606 NJV196606 NTR196606 ODN196606 ONJ196606 OXF196606 PHB196606 PQX196606 QAT196606 QKP196606 QUL196606 REH196606 ROD196606 RXZ196606 SHV196606 SRR196606 TBN196606 TLJ196606 TVF196606 UFB196606 UOX196606 UYT196606 VIP196606 VSL196606 WCH196606 WMD196606 A262142:B262142 JN262142 TJ262142 ADF262142 ANB262142 AWX262142 BGT262142 BQP262142 CAL262142 CKH262142 CUD262142 DDZ262142 DNV262142 DXR262142 EHN262142 ERJ262142 FBF262142 FLB262142 FUX262142 GET262142 GOP262142 GYL262142 HIH262142 HSD262142 IBZ262142 ILV262142 IVR262142 JFN262142 JPJ262142 JZF262142 KJB262142 KSX262142 LCT262142 LMP262142 LWL262142 MGH262142 MQD262142 MZZ262142 NJV262142 NTR262142 ODN262142 ONJ262142 OXF262142 PHB262142 PQX262142 QAT262142 QKP262142 QUL262142 REH262142 ROD262142 RXZ262142 SHV262142 SRR262142 TBN262142 TLJ262142 TVF262142 UFB262142 UOX262142 UYT262142 VIP262142 VSL262142 WCH262142 WMD262142 A327678:B327678 JN327678 TJ327678 ADF327678 ANB327678 AWX327678 BGT327678 BQP327678 CAL327678 CKH327678 CUD327678 DDZ327678 DNV327678 DXR327678 EHN327678 ERJ327678 FBF327678 FLB327678 FUX327678 GET327678 GOP327678 GYL327678 HIH327678 HSD327678 IBZ327678 ILV327678 IVR327678 JFN327678 JPJ327678 JZF327678 KJB327678 KSX327678 LCT327678 LMP327678 LWL327678 MGH327678 MQD327678 MZZ327678 NJV327678 NTR327678 ODN327678 ONJ327678 OXF327678 PHB327678 PQX327678 QAT327678 QKP327678 QUL327678 REH327678 ROD327678 RXZ327678 SHV327678 SRR327678 TBN327678 TLJ327678 TVF327678 UFB327678 UOX327678 UYT327678 VIP327678 VSL327678 WCH327678 WMD327678 A393214:B393214 JN393214 TJ393214 ADF393214 ANB393214 AWX393214 BGT393214 BQP393214 CAL393214 CKH393214 CUD393214 DDZ393214 DNV393214 DXR393214 EHN393214 ERJ393214 FBF393214 FLB393214 FUX393214 GET393214 GOP393214 GYL393214 HIH393214 HSD393214 IBZ393214 ILV393214 IVR393214 JFN393214 JPJ393214 JZF393214 KJB393214 KSX393214 LCT393214 LMP393214 LWL393214 MGH393214 MQD393214 MZZ393214 NJV393214 NTR393214 ODN393214 ONJ393214 OXF393214 PHB393214 PQX393214 QAT393214 QKP393214 QUL393214 REH393214 ROD393214 RXZ393214 SHV393214 SRR393214 TBN393214 TLJ393214 TVF393214 UFB393214 UOX393214 UYT393214 VIP393214 VSL393214 WCH393214 WMD393214 A458750:B458750 JN458750 TJ458750 ADF458750 ANB458750 AWX458750 BGT458750 BQP458750 CAL458750 CKH458750 CUD458750 DDZ458750 DNV458750 DXR458750 EHN458750 ERJ458750 FBF458750 FLB458750 FUX458750 GET458750 GOP458750 GYL458750 HIH458750 HSD458750 IBZ458750 ILV458750 IVR458750 JFN458750 JPJ458750 JZF458750 KJB458750 KSX458750 LCT458750 LMP458750 LWL458750 MGH458750 MQD458750 MZZ458750 NJV458750 NTR458750 ODN458750 ONJ458750 OXF458750 PHB458750 PQX458750 QAT458750 QKP458750 QUL458750 REH458750 ROD458750 RXZ458750 SHV458750 SRR458750 TBN458750 TLJ458750 TVF458750 UFB458750 UOX458750 UYT458750 VIP458750 VSL458750 WCH458750 WMD458750 A524286:B524286 JN524286 TJ524286 ADF524286 ANB524286 AWX524286 BGT524286 BQP524286 CAL524286 CKH524286 CUD524286 DDZ524286 DNV524286 DXR524286 EHN524286 ERJ524286 FBF524286 FLB524286 FUX524286 GET524286 GOP524286 GYL524286 HIH524286 HSD524286 IBZ524286 ILV524286 IVR524286 JFN524286 JPJ524286 JZF524286 KJB524286 KSX524286 LCT524286 LMP524286 LWL524286 MGH524286 MQD524286 MZZ524286 NJV524286 NTR524286 ODN524286 ONJ524286 OXF524286 PHB524286 PQX524286 QAT524286 QKP524286 QUL524286 REH524286 ROD524286 RXZ524286 SHV524286 SRR524286 TBN524286 TLJ524286 TVF524286 UFB524286 UOX524286 UYT524286 VIP524286 VSL524286 WCH524286 WMD524286 A589822:B589822 JN589822 TJ589822 ADF589822 ANB589822 AWX589822 BGT589822 BQP589822 CAL589822 CKH589822 CUD589822 DDZ589822 DNV589822 DXR589822 EHN589822 ERJ589822 FBF589822 FLB589822 FUX589822 GET589822 GOP589822 GYL589822 HIH589822 HSD589822 IBZ589822 ILV589822 IVR589822 JFN589822 JPJ589822 JZF589822 KJB589822 KSX589822 LCT589822 LMP589822 LWL589822 MGH589822 MQD589822 MZZ589822 NJV589822 NTR589822 ODN589822 ONJ589822 OXF589822 PHB589822 PQX589822 QAT589822 QKP589822 QUL589822 REH589822 ROD589822 RXZ589822 SHV589822 SRR589822 TBN589822 TLJ589822 TVF589822 UFB589822 UOX589822 UYT589822 VIP589822 VSL589822 WCH589822 WMD589822 A655358:B655358 JN655358 TJ655358 ADF655358 ANB655358 AWX655358 BGT655358 BQP655358 CAL655358 CKH655358 CUD655358 DDZ655358 DNV655358 DXR655358 EHN655358 ERJ655358 FBF655358 FLB655358 FUX655358 GET655358 GOP655358 GYL655358 HIH655358 HSD655358 IBZ655358 ILV655358 IVR655358 JFN655358 JPJ655358 JZF655358 KJB655358 KSX655358 LCT655358 LMP655358 LWL655358 MGH655358 MQD655358 MZZ655358 NJV655358 NTR655358 ODN655358 ONJ655358 OXF655358 PHB655358 PQX655358 QAT655358 QKP655358 QUL655358 REH655358 ROD655358 RXZ655358 SHV655358 SRR655358 TBN655358 TLJ655358 TVF655358 UFB655358 UOX655358 UYT655358 VIP655358 VSL655358 WCH655358 WMD655358 A720894:B720894 JN720894 TJ720894 ADF720894 ANB720894 AWX720894 BGT720894 BQP720894 CAL720894 CKH720894 CUD720894 DDZ720894 DNV720894 DXR720894 EHN720894 ERJ720894 FBF720894 FLB720894 FUX720894 GET720894 GOP720894 GYL720894 HIH720894 HSD720894 IBZ720894 ILV720894 IVR720894 JFN720894 JPJ720894 JZF720894 KJB720894 KSX720894 LCT720894 LMP720894 LWL720894 MGH720894 MQD720894 MZZ720894 NJV720894 NTR720894 ODN720894 ONJ720894 OXF720894 PHB720894 PQX720894 QAT720894 QKP720894 QUL720894 REH720894 ROD720894 RXZ720894 SHV720894 SRR720894 TBN720894 TLJ720894 TVF720894 UFB720894 UOX720894 UYT720894 VIP720894 VSL720894 WCH720894 WMD720894 A786430:B786430 JN786430 TJ786430 ADF786430 ANB786430 AWX786430 BGT786430 BQP786430 CAL786430 CKH786430 CUD786430 DDZ786430 DNV786430 DXR786430 EHN786430 ERJ786430 FBF786430 FLB786430 FUX786430 GET786430 GOP786430 GYL786430 HIH786430 HSD786430 IBZ786430 ILV786430 IVR786430 JFN786430 JPJ786430 JZF786430 KJB786430 KSX786430 LCT786430 LMP786430 LWL786430 MGH786430 MQD786430 MZZ786430 NJV786430 NTR786430 ODN786430 ONJ786430 OXF786430 PHB786430 PQX786430 QAT786430 QKP786430 QUL786430 REH786430 ROD786430 RXZ786430 SHV786430 SRR786430 TBN786430 TLJ786430 TVF786430 UFB786430 UOX786430 UYT786430 VIP786430 VSL786430 WCH786430 WMD786430 A851966:B851966 JN851966 TJ851966 ADF851966 ANB851966 AWX851966 BGT851966 BQP851966 CAL851966 CKH851966 CUD851966 DDZ851966 DNV851966 DXR851966 EHN851966 ERJ851966 FBF851966 FLB851966 FUX851966 GET851966 GOP851966 GYL851966 HIH851966 HSD851966 IBZ851966 ILV851966 IVR851966 JFN851966 JPJ851966 JZF851966 KJB851966 KSX851966 LCT851966 LMP851966 LWL851966 MGH851966 MQD851966 MZZ851966 NJV851966 NTR851966 ODN851966 ONJ851966 OXF851966 PHB851966 PQX851966 QAT851966 QKP851966 QUL851966 REH851966 ROD851966 RXZ851966 SHV851966 SRR851966 TBN851966 TLJ851966 TVF851966 UFB851966 UOX851966 UYT851966 VIP851966 VSL851966 WCH851966 WMD851966 A917502:B917502 JN917502 TJ917502 ADF917502 ANB917502 AWX917502 BGT917502 BQP917502 CAL917502 CKH917502 CUD917502 DDZ917502 DNV917502 DXR917502 EHN917502 ERJ917502 FBF917502 FLB917502 FUX917502 GET917502 GOP917502 GYL917502 HIH917502 HSD917502 IBZ917502 ILV917502 IVR917502 JFN917502 JPJ917502 JZF917502 KJB917502 KSX917502 LCT917502 LMP917502 LWL917502 MGH917502 MQD917502 MZZ917502 NJV917502 NTR917502 ODN917502 ONJ917502 OXF917502 PHB917502 PQX917502 QAT917502 QKP917502 QUL917502 REH917502 ROD917502 RXZ917502 SHV917502 SRR917502 TBN917502 TLJ917502 TVF917502 UFB917502 UOX917502 UYT917502 VIP917502 VSL917502 WCH917502 WMD917502 A983038:B983038 JN983038 TJ983038 ADF983038 ANB983038 AWX983038 BGT983038 BQP983038 CAL983038 CKH983038 CUD983038 DDZ983038 DNV983038 DXR983038 EHN983038 ERJ983038 FBF983038 FLB983038 FUX983038 GET983038 GOP983038 GYL983038 HIH983038 HSD983038 IBZ983038 ILV983038 IVR983038 JFN983038 JPJ983038 JZF983038 KJB983038 KSX983038 LCT983038 LMP983038 LWL983038 MGH983038 MQD983038 MZZ983038 NJV983038 NTR983038 ODN983038 ONJ983038 OXF983038 PHB983038 PQX983038 QAT983038 QKP983038 QUL983038 REH983038 ROD983038 RXZ983038 SHV983038 SRR983038 TBN983038 TLJ983038 TVF983038 UFB983038 UOX983038 UYT983038 VIP983038 VSL983038 WCH983038 A2"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MV983042:WMV983071 AJ65538:AJ65567 KF65538:KF65567 UB65538:UB65567 ADX65538:ADX65567 ANT65538:ANT65567 AXP65538:AXP65567 BHL65538:BHL65567 BRH65538:BRH65567 CBD65538:CBD65567 CKZ65538:CKZ65567 CUV65538:CUV65567 DER65538:DER65567 DON65538:DON65567 DYJ65538:DYJ65567 EIF65538:EIF65567 ESB65538:ESB65567 FBX65538:FBX65567 FLT65538:FLT65567 FVP65538:FVP65567 GFL65538:GFL65567 GPH65538:GPH65567 GZD65538:GZD65567 HIZ65538:HIZ65567 HSV65538:HSV65567 ICR65538:ICR65567 IMN65538:IMN65567 IWJ65538:IWJ65567 JGF65538:JGF65567 JQB65538:JQB65567 JZX65538:JZX65567 KJT65538:KJT65567 KTP65538:KTP65567 LDL65538:LDL65567 LNH65538:LNH65567 LXD65538:LXD65567 MGZ65538:MGZ65567 MQV65538:MQV65567 NAR65538:NAR65567 NKN65538:NKN65567 NUJ65538:NUJ65567 OEF65538:OEF65567 OOB65538:OOB65567 OXX65538:OXX65567 PHT65538:PHT65567 PRP65538:PRP65567 QBL65538:QBL65567 QLH65538:QLH65567 QVD65538:QVD65567 REZ65538:REZ65567 ROV65538:ROV65567 RYR65538:RYR65567 SIN65538:SIN65567 SSJ65538:SSJ65567 TCF65538:TCF65567 TMB65538:TMB65567 TVX65538:TVX65567 UFT65538:UFT65567 UPP65538:UPP65567 UZL65538:UZL65567 VJH65538:VJH65567 VTD65538:VTD65567 WCZ65538:WCZ65567 WMV65538:WMV65567 AJ131074:AJ131103 KF131074:KF131103 UB131074:UB131103 ADX131074:ADX131103 ANT131074:ANT131103 AXP131074:AXP131103 BHL131074:BHL131103 BRH131074:BRH131103 CBD131074:CBD131103 CKZ131074:CKZ131103 CUV131074:CUV131103 DER131074:DER131103 DON131074:DON131103 DYJ131074:DYJ131103 EIF131074:EIF131103 ESB131074:ESB131103 FBX131074:FBX131103 FLT131074:FLT131103 FVP131074:FVP131103 GFL131074:GFL131103 GPH131074:GPH131103 GZD131074:GZD131103 HIZ131074:HIZ131103 HSV131074:HSV131103 ICR131074:ICR131103 IMN131074:IMN131103 IWJ131074:IWJ131103 JGF131074:JGF131103 JQB131074:JQB131103 JZX131074:JZX131103 KJT131074:KJT131103 KTP131074:KTP131103 LDL131074:LDL131103 LNH131074:LNH131103 LXD131074:LXD131103 MGZ131074:MGZ131103 MQV131074:MQV131103 NAR131074:NAR131103 NKN131074:NKN131103 NUJ131074:NUJ131103 OEF131074:OEF131103 OOB131074:OOB131103 OXX131074:OXX131103 PHT131074:PHT131103 PRP131074:PRP131103 QBL131074:QBL131103 QLH131074:QLH131103 QVD131074:QVD131103 REZ131074:REZ131103 ROV131074:ROV131103 RYR131074:RYR131103 SIN131074:SIN131103 SSJ131074:SSJ131103 TCF131074:TCF131103 TMB131074:TMB131103 TVX131074:TVX131103 UFT131074:UFT131103 UPP131074:UPP131103 UZL131074:UZL131103 VJH131074:VJH131103 VTD131074:VTD131103 WCZ131074:WCZ131103 WMV131074:WMV131103 AJ196610:AJ196639 KF196610:KF196639 UB196610:UB196639 ADX196610:ADX196639 ANT196610:ANT196639 AXP196610:AXP196639 BHL196610:BHL196639 BRH196610:BRH196639 CBD196610:CBD196639 CKZ196610:CKZ196639 CUV196610:CUV196639 DER196610:DER196639 DON196610:DON196639 DYJ196610:DYJ196639 EIF196610:EIF196639 ESB196610:ESB196639 FBX196610:FBX196639 FLT196610:FLT196639 FVP196610:FVP196639 GFL196610:GFL196639 GPH196610:GPH196639 GZD196610:GZD196639 HIZ196610:HIZ196639 HSV196610:HSV196639 ICR196610:ICR196639 IMN196610:IMN196639 IWJ196610:IWJ196639 JGF196610:JGF196639 JQB196610:JQB196639 JZX196610:JZX196639 KJT196610:KJT196639 KTP196610:KTP196639 LDL196610:LDL196639 LNH196610:LNH196639 LXD196610:LXD196639 MGZ196610:MGZ196639 MQV196610:MQV196639 NAR196610:NAR196639 NKN196610:NKN196639 NUJ196610:NUJ196639 OEF196610:OEF196639 OOB196610:OOB196639 OXX196610:OXX196639 PHT196610:PHT196639 PRP196610:PRP196639 QBL196610:QBL196639 QLH196610:QLH196639 QVD196610:QVD196639 REZ196610:REZ196639 ROV196610:ROV196639 RYR196610:RYR196639 SIN196610:SIN196639 SSJ196610:SSJ196639 TCF196610:TCF196639 TMB196610:TMB196639 TVX196610:TVX196639 UFT196610:UFT196639 UPP196610:UPP196639 UZL196610:UZL196639 VJH196610:VJH196639 VTD196610:VTD196639 WCZ196610:WCZ196639 WMV196610:WMV196639 AJ262146:AJ262175 KF262146:KF262175 UB262146:UB262175 ADX262146:ADX262175 ANT262146:ANT262175 AXP262146:AXP262175 BHL262146:BHL262175 BRH262146:BRH262175 CBD262146:CBD262175 CKZ262146:CKZ262175 CUV262146:CUV262175 DER262146:DER262175 DON262146:DON262175 DYJ262146:DYJ262175 EIF262146:EIF262175 ESB262146:ESB262175 FBX262146:FBX262175 FLT262146:FLT262175 FVP262146:FVP262175 GFL262146:GFL262175 GPH262146:GPH262175 GZD262146:GZD262175 HIZ262146:HIZ262175 HSV262146:HSV262175 ICR262146:ICR262175 IMN262146:IMN262175 IWJ262146:IWJ262175 JGF262146:JGF262175 JQB262146:JQB262175 JZX262146:JZX262175 KJT262146:KJT262175 KTP262146:KTP262175 LDL262146:LDL262175 LNH262146:LNH262175 LXD262146:LXD262175 MGZ262146:MGZ262175 MQV262146:MQV262175 NAR262146:NAR262175 NKN262146:NKN262175 NUJ262146:NUJ262175 OEF262146:OEF262175 OOB262146:OOB262175 OXX262146:OXX262175 PHT262146:PHT262175 PRP262146:PRP262175 QBL262146:QBL262175 QLH262146:QLH262175 QVD262146:QVD262175 REZ262146:REZ262175 ROV262146:ROV262175 RYR262146:RYR262175 SIN262146:SIN262175 SSJ262146:SSJ262175 TCF262146:TCF262175 TMB262146:TMB262175 TVX262146:TVX262175 UFT262146:UFT262175 UPP262146:UPP262175 UZL262146:UZL262175 VJH262146:VJH262175 VTD262146:VTD262175 WCZ262146:WCZ262175 WMV262146:WMV262175 AJ327682:AJ327711 KF327682:KF327711 UB327682:UB327711 ADX327682:ADX327711 ANT327682:ANT327711 AXP327682:AXP327711 BHL327682:BHL327711 BRH327682:BRH327711 CBD327682:CBD327711 CKZ327682:CKZ327711 CUV327682:CUV327711 DER327682:DER327711 DON327682:DON327711 DYJ327682:DYJ327711 EIF327682:EIF327711 ESB327682:ESB327711 FBX327682:FBX327711 FLT327682:FLT327711 FVP327682:FVP327711 GFL327682:GFL327711 GPH327682:GPH327711 GZD327682:GZD327711 HIZ327682:HIZ327711 HSV327682:HSV327711 ICR327682:ICR327711 IMN327682:IMN327711 IWJ327682:IWJ327711 JGF327682:JGF327711 JQB327682:JQB327711 JZX327682:JZX327711 KJT327682:KJT327711 KTP327682:KTP327711 LDL327682:LDL327711 LNH327682:LNH327711 LXD327682:LXD327711 MGZ327682:MGZ327711 MQV327682:MQV327711 NAR327682:NAR327711 NKN327682:NKN327711 NUJ327682:NUJ327711 OEF327682:OEF327711 OOB327682:OOB327711 OXX327682:OXX327711 PHT327682:PHT327711 PRP327682:PRP327711 QBL327682:QBL327711 QLH327682:QLH327711 QVD327682:QVD327711 REZ327682:REZ327711 ROV327682:ROV327711 RYR327682:RYR327711 SIN327682:SIN327711 SSJ327682:SSJ327711 TCF327682:TCF327711 TMB327682:TMB327711 TVX327682:TVX327711 UFT327682:UFT327711 UPP327682:UPP327711 UZL327682:UZL327711 VJH327682:VJH327711 VTD327682:VTD327711 WCZ327682:WCZ327711 WMV327682:WMV327711 AJ393218:AJ393247 KF393218:KF393247 UB393218:UB393247 ADX393218:ADX393247 ANT393218:ANT393247 AXP393218:AXP393247 BHL393218:BHL393247 BRH393218:BRH393247 CBD393218:CBD393247 CKZ393218:CKZ393247 CUV393218:CUV393247 DER393218:DER393247 DON393218:DON393247 DYJ393218:DYJ393247 EIF393218:EIF393247 ESB393218:ESB393247 FBX393218:FBX393247 FLT393218:FLT393247 FVP393218:FVP393247 GFL393218:GFL393247 GPH393218:GPH393247 GZD393218:GZD393247 HIZ393218:HIZ393247 HSV393218:HSV393247 ICR393218:ICR393247 IMN393218:IMN393247 IWJ393218:IWJ393247 JGF393218:JGF393247 JQB393218:JQB393247 JZX393218:JZX393247 KJT393218:KJT393247 KTP393218:KTP393247 LDL393218:LDL393247 LNH393218:LNH393247 LXD393218:LXD393247 MGZ393218:MGZ393247 MQV393218:MQV393247 NAR393218:NAR393247 NKN393218:NKN393247 NUJ393218:NUJ393247 OEF393218:OEF393247 OOB393218:OOB393247 OXX393218:OXX393247 PHT393218:PHT393247 PRP393218:PRP393247 QBL393218:QBL393247 QLH393218:QLH393247 QVD393218:QVD393247 REZ393218:REZ393247 ROV393218:ROV393247 RYR393218:RYR393247 SIN393218:SIN393247 SSJ393218:SSJ393247 TCF393218:TCF393247 TMB393218:TMB393247 TVX393218:TVX393247 UFT393218:UFT393247 UPP393218:UPP393247 UZL393218:UZL393247 VJH393218:VJH393247 VTD393218:VTD393247 WCZ393218:WCZ393247 WMV393218:WMV393247 AJ458754:AJ458783 KF458754:KF458783 UB458754:UB458783 ADX458754:ADX458783 ANT458754:ANT458783 AXP458754:AXP458783 BHL458754:BHL458783 BRH458754:BRH458783 CBD458754:CBD458783 CKZ458754:CKZ458783 CUV458754:CUV458783 DER458754:DER458783 DON458754:DON458783 DYJ458754:DYJ458783 EIF458754:EIF458783 ESB458754:ESB458783 FBX458754:FBX458783 FLT458754:FLT458783 FVP458754:FVP458783 GFL458754:GFL458783 GPH458754:GPH458783 GZD458754:GZD458783 HIZ458754:HIZ458783 HSV458754:HSV458783 ICR458754:ICR458783 IMN458754:IMN458783 IWJ458754:IWJ458783 JGF458754:JGF458783 JQB458754:JQB458783 JZX458754:JZX458783 KJT458754:KJT458783 KTP458754:KTP458783 LDL458754:LDL458783 LNH458754:LNH458783 LXD458754:LXD458783 MGZ458754:MGZ458783 MQV458754:MQV458783 NAR458754:NAR458783 NKN458754:NKN458783 NUJ458754:NUJ458783 OEF458754:OEF458783 OOB458754:OOB458783 OXX458754:OXX458783 PHT458754:PHT458783 PRP458754:PRP458783 QBL458754:QBL458783 QLH458754:QLH458783 QVD458754:QVD458783 REZ458754:REZ458783 ROV458754:ROV458783 RYR458754:RYR458783 SIN458754:SIN458783 SSJ458754:SSJ458783 TCF458754:TCF458783 TMB458754:TMB458783 TVX458754:TVX458783 UFT458754:UFT458783 UPP458754:UPP458783 UZL458754:UZL458783 VJH458754:VJH458783 VTD458754:VTD458783 WCZ458754:WCZ458783 WMV458754:WMV458783 AJ524290:AJ524319 KF524290:KF524319 UB524290:UB524319 ADX524290:ADX524319 ANT524290:ANT524319 AXP524290:AXP524319 BHL524290:BHL524319 BRH524290:BRH524319 CBD524290:CBD524319 CKZ524290:CKZ524319 CUV524290:CUV524319 DER524290:DER524319 DON524290:DON524319 DYJ524290:DYJ524319 EIF524290:EIF524319 ESB524290:ESB524319 FBX524290:FBX524319 FLT524290:FLT524319 FVP524290:FVP524319 GFL524290:GFL524319 GPH524290:GPH524319 GZD524290:GZD524319 HIZ524290:HIZ524319 HSV524290:HSV524319 ICR524290:ICR524319 IMN524290:IMN524319 IWJ524290:IWJ524319 JGF524290:JGF524319 JQB524290:JQB524319 JZX524290:JZX524319 KJT524290:KJT524319 KTP524290:KTP524319 LDL524290:LDL524319 LNH524290:LNH524319 LXD524290:LXD524319 MGZ524290:MGZ524319 MQV524290:MQV524319 NAR524290:NAR524319 NKN524290:NKN524319 NUJ524290:NUJ524319 OEF524290:OEF524319 OOB524290:OOB524319 OXX524290:OXX524319 PHT524290:PHT524319 PRP524290:PRP524319 QBL524290:QBL524319 QLH524290:QLH524319 QVD524290:QVD524319 REZ524290:REZ524319 ROV524290:ROV524319 RYR524290:RYR524319 SIN524290:SIN524319 SSJ524290:SSJ524319 TCF524290:TCF524319 TMB524290:TMB524319 TVX524290:TVX524319 UFT524290:UFT524319 UPP524290:UPP524319 UZL524290:UZL524319 VJH524290:VJH524319 VTD524290:VTD524319 WCZ524290:WCZ524319 WMV524290:WMV524319 AJ589826:AJ589855 KF589826:KF589855 UB589826:UB589855 ADX589826:ADX589855 ANT589826:ANT589855 AXP589826:AXP589855 BHL589826:BHL589855 BRH589826:BRH589855 CBD589826:CBD589855 CKZ589826:CKZ589855 CUV589826:CUV589855 DER589826:DER589855 DON589826:DON589855 DYJ589826:DYJ589855 EIF589826:EIF589855 ESB589826:ESB589855 FBX589826:FBX589855 FLT589826:FLT589855 FVP589826:FVP589855 GFL589826:GFL589855 GPH589826:GPH589855 GZD589826:GZD589855 HIZ589826:HIZ589855 HSV589826:HSV589855 ICR589826:ICR589855 IMN589826:IMN589855 IWJ589826:IWJ589855 JGF589826:JGF589855 JQB589826:JQB589855 JZX589826:JZX589855 KJT589826:KJT589855 KTP589826:KTP589855 LDL589826:LDL589855 LNH589826:LNH589855 LXD589826:LXD589855 MGZ589826:MGZ589855 MQV589826:MQV589855 NAR589826:NAR589855 NKN589826:NKN589855 NUJ589826:NUJ589855 OEF589826:OEF589855 OOB589826:OOB589855 OXX589826:OXX589855 PHT589826:PHT589855 PRP589826:PRP589855 QBL589826:QBL589855 QLH589826:QLH589855 QVD589826:QVD589855 REZ589826:REZ589855 ROV589826:ROV589855 RYR589826:RYR589855 SIN589826:SIN589855 SSJ589826:SSJ589855 TCF589826:TCF589855 TMB589826:TMB589855 TVX589826:TVX589855 UFT589826:UFT589855 UPP589826:UPP589855 UZL589826:UZL589855 VJH589826:VJH589855 VTD589826:VTD589855 WCZ589826:WCZ589855 WMV589826:WMV589855 AJ655362:AJ655391 KF655362:KF655391 UB655362:UB655391 ADX655362:ADX655391 ANT655362:ANT655391 AXP655362:AXP655391 BHL655362:BHL655391 BRH655362:BRH655391 CBD655362:CBD655391 CKZ655362:CKZ655391 CUV655362:CUV655391 DER655362:DER655391 DON655362:DON655391 DYJ655362:DYJ655391 EIF655362:EIF655391 ESB655362:ESB655391 FBX655362:FBX655391 FLT655362:FLT655391 FVP655362:FVP655391 GFL655362:GFL655391 GPH655362:GPH655391 GZD655362:GZD655391 HIZ655362:HIZ655391 HSV655362:HSV655391 ICR655362:ICR655391 IMN655362:IMN655391 IWJ655362:IWJ655391 JGF655362:JGF655391 JQB655362:JQB655391 JZX655362:JZX655391 KJT655362:KJT655391 KTP655362:KTP655391 LDL655362:LDL655391 LNH655362:LNH655391 LXD655362:LXD655391 MGZ655362:MGZ655391 MQV655362:MQV655391 NAR655362:NAR655391 NKN655362:NKN655391 NUJ655362:NUJ655391 OEF655362:OEF655391 OOB655362:OOB655391 OXX655362:OXX655391 PHT655362:PHT655391 PRP655362:PRP655391 QBL655362:QBL655391 QLH655362:QLH655391 QVD655362:QVD655391 REZ655362:REZ655391 ROV655362:ROV655391 RYR655362:RYR655391 SIN655362:SIN655391 SSJ655362:SSJ655391 TCF655362:TCF655391 TMB655362:TMB655391 TVX655362:TVX655391 UFT655362:UFT655391 UPP655362:UPP655391 UZL655362:UZL655391 VJH655362:VJH655391 VTD655362:VTD655391 WCZ655362:WCZ655391 WMV655362:WMV655391 AJ720898:AJ720927 KF720898:KF720927 UB720898:UB720927 ADX720898:ADX720927 ANT720898:ANT720927 AXP720898:AXP720927 BHL720898:BHL720927 BRH720898:BRH720927 CBD720898:CBD720927 CKZ720898:CKZ720927 CUV720898:CUV720927 DER720898:DER720927 DON720898:DON720927 DYJ720898:DYJ720927 EIF720898:EIF720927 ESB720898:ESB720927 FBX720898:FBX720927 FLT720898:FLT720927 FVP720898:FVP720927 GFL720898:GFL720927 GPH720898:GPH720927 GZD720898:GZD720927 HIZ720898:HIZ720927 HSV720898:HSV720927 ICR720898:ICR720927 IMN720898:IMN720927 IWJ720898:IWJ720927 JGF720898:JGF720927 JQB720898:JQB720927 JZX720898:JZX720927 KJT720898:KJT720927 KTP720898:KTP720927 LDL720898:LDL720927 LNH720898:LNH720927 LXD720898:LXD720927 MGZ720898:MGZ720927 MQV720898:MQV720927 NAR720898:NAR720927 NKN720898:NKN720927 NUJ720898:NUJ720927 OEF720898:OEF720927 OOB720898:OOB720927 OXX720898:OXX720927 PHT720898:PHT720927 PRP720898:PRP720927 QBL720898:QBL720927 QLH720898:QLH720927 QVD720898:QVD720927 REZ720898:REZ720927 ROV720898:ROV720927 RYR720898:RYR720927 SIN720898:SIN720927 SSJ720898:SSJ720927 TCF720898:TCF720927 TMB720898:TMB720927 TVX720898:TVX720927 UFT720898:UFT720927 UPP720898:UPP720927 UZL720898:UZL720927 VJH720898:VJH720927 VTD720898:VTD720927 WCZ720898:WCZ720927 WMV720898:WMV720927 AJ786434:AJ786463 KF786434:KF786463 UB786434:UB786463 ADX786434:ADX786463 ANT786434:ANT786463 AXP786434:AXP786463 BHL786434:BHL786463 BRH786434:BRH786463 CBD786434:CBD786463 CKZ786434:CKZ786463 CUV786434:CUV786463 DER786434:DER786463 DON786434:DON786463 DYJ786434:DYJ786463 EIF786434:EIF786463 ESB786434:ESB786463 FBX786434:FBX786463 FLT786434:FLT786463 FVP786434:FVP786463 GFL786434:GFL786463 GPH786434:GPH786463 GZD786434:GZD786463 HIZ786434:HIZ786463 HSV786434:HSV786463 ICR786434:ICR786463 IMN786434:IMN786463 IWJ786434:IWJ786463 JGF786434:JGF786463 JQB786434:JQB786463 JZX786434:JZX786463 KJT786434:KJT786463 KTP786434:KTP786463 LDL786434:LDL786463 LNH786434:LNH786463 LXD786434:LXD786463 MGZ786434:MGZ786463 MQV786434:MQV786463 NAR786434:NAR786463 NKN786434:NKN786463 NUJ786434:NUJ786463 OEF786434:OEF786463 OOB786434:OOB786463 OXX786434:OXX786463 PHT786434:PHT786463 PRP786434:PRP786463 QBL786434:QBL786463 QLH786434:QLH786463 QVD786434:QVD786463 REZ786434:REZ786463 ROV786434:ROV786463 RYR786434:RYR786463 SIN786434:SIN786463 SSJ786434:SSJ786463 TCF786434:TCF786463 TMB786434:TMB786463 TVX786434:TVX786463 UFT786434:UFT786463 UPP786434:UPP786463 UZL786434:UZL786463 VJH786434:VJH786463 VTD786434:VTD786463 WCZ786434:WCZ786463 WMV786434:WMV786463 AJ851970:AJ851999 KF851970:KF851999 UB851970:UB851999 ADX851970:ADX851999 ANT851970:ANT851999 AXP851970:AXP851999 BHL851970:BHL851999 BRH851970:BRH851999 CBD851970:CBD851999 CKZ851970:CKZ851999 CUV851970:CUV851999 DER851970:DER851999 DON851970:DON851999 DYJ851970:DYJ851999 EIF851970:EIF851999 ESB851970:ESB851999 FBX851970:FBX851999 FLT851970:FLT851999 FVP851970:FVP851999 GFL851970:GFL851999 GPH851970:GPH851999 GZD851970:GZD851999 HIZ851970:HIZ851999 HSV851970:HSV851999 ICR851970:ICR851999 IMN851970:IMN851999 IWJ851970:IWJ851999 JGF851970:JGF851999 JQB851970:JQB851999 JZX851970:JZX851999 KJT851970:KJT851999 KTP851970:KTP851999 LDL851970:LDL851999 LNH851970:LNH851999 LXD851970:LXD851999 MGZ851970:MGZ851999 MQV851970:MQV851999 NAR851970:NAR851999 NKN851970:NKN851999 NUJ851970:NUJ851999 OEF851970:OEF851999 OOB851970:OOB851999 OXX851970:OXX851999 PHT851970:PHT851999 PRP851970:PRP851999 QBL851970:QBL851999 QLH851970:QLH851999 QVD851970:QVD851999 REZ851970:REZ851999 ROV851970:ROV851999 RYR851970:RYR851999 SIN851970:SIN851999 SSJ851970:SSJ851999 TCF851970:TCF851999 TMB851970:TMB851999 TVX851970:TVX851999 UFT851970:UFT851999 UPP851970:UPP851999 UZL851970:UZL851999 VJH851970:VJH851999 VTD851970:VTD851999 WCZ851970:WCZ851999 WMV851970:WMV851999 AJ917506:AJ917535 KF917506:KF917535 UB917506:UB917535 ADX917506:ADX917535 ANT917506:ANT917535 AXP917506:AXP917535 BHL917506:BHL917535 BRH917506:BRH917535 CBD917506:CBD917535 CKZ917506:CKZ917535 CUV917506:CUV917535 DER917506:DER917535 DON917506:DON917535 DYJ917506:DYJ917535 EIF917506:EIF917535 ESB917506:ESB917535 FBX917506:FBX917535 FLT917506:FLT917535 FVP917506:FVP917535 GFL917506:GFL917535 GPH917506:GPH917535 GZD917506:GZD917535 HIZ917506:HIZ917535 HSV917506:HSV917535 ICR917506:ICR917535 IMN917506:IMN917535 IWJ917506:IWJ917535 JGF917506:JGF917535 JQB917506:JQB917535 JZX917506:JZX917535 KJT917506:KJT917535 KTP917506:KTP917535 LDL917506:LDL917535 LNH917506:LNH917535 LXD917506:LXD917535 MGZ917506:MGZ917535 MQV917506:MQV917535 NAR917506:NAR917535 NKN917506:NKN917535 NUJ917506:NUJ917535 OEF917506:OEF917535 OOB917506:OOB917535 OXX917506:OXX917535 PHT917506:PHT917535 PRP917506:PRP917535 QBL917506:QBL917535 QLH917506:QLH917535 QVD917506:QVD917535 REZ917506:REZ917535 ROV917506:ROV917535 RYR917506:RYR917535 SIN917506:SIN917535 SSJ917506:SSJ917535 TCF917506:TCF917535 TMB917506:TMB917535 TVX917506:TVX917535 UFT917506:UFT917535 UPP917506:UPP917535 UZL917506:UZL917535 VJH917506:VJH917535 VTD917506:VTD917535 WCZ917506:WCZ917535 WMV917506:WMV917535 AJ983042:AJ983071 KF983042:KF983071 UB983042:UB983071 ADX983042:ADX983071 ANT983042:ANT983071 AXP983042:AXP983071 BHL983042:BHL983071 BRH983042:BRH983071 CBD983042:CBD983071 CKZ983042:CKZ983071 CUV983042:CUV983071 DER983042:DER983071 DON983042:DON983071 DYJ983042:DYJ983071 EIF983042:EIF983071 ESB983042:ESB983071 FBX983042:FBX983071 FLT983042:FLT983071 FVP983042:FVP983071 GFL983042:GFL983071 GPH983042:GPH983071 GZD983042:GZD983071 HIZ983042:HIZ983071 HSV983042:HSV983071 ICR983042:ICR983071 IMN983042:IMN983071 IWJ983042:IWJ983071 JGF983042:JGF983071 JQB983042:JQB983071 JZX983042:JZX983071 KJT983042:KJT983071 KTP983042:KTP983071 LDL983042:LDL983071 LNH983042:LNH983071 LXD983042:LXD983071 MGZ983042:MGZ983071 MQV983042:MQV983071 NAR983042:NAR983071 NKN983042:NKN983071 NUJ983042:NUJ983071 OEF983042:OEF983071 OOB983042:OOB983071 OXX983042:OXX983071 PHT983042:PHT983071 PRP983042:PRP983071 QBL983042:QBL983071 QLH983042:QLH983071 QVD983042:QVD983071 REZ983042:REZ983071 ROV983042:ROV983071 RYR983042:RYR983071 SIN983042:SIN983071 SSJ983042:SSJ983071 TCF983042:TCF983071 TMB983042:TMB983071 TVX983042:TVX983071 UFT983042:UFT983071 UPP983042:UPP983071 UZL983042:UZL983071 VJH983042:VJH983071 VTD983042:VTD983071 WCZ983042:WCZ983071 WCV6:WCV35 VSZ6:VSZ35 WMR6:WMR35 VJD6:VJD35 UZH6:UZH35 UPL6:UPL35 UFP6:UFP35 TVT6:TVT35 TLX6:TLX35 TCB6:TCB35 SSF6:SSF35 SIJ6:SIJ35 RYN6:RYN35 ROR6:ROR35 REV6:REV35 QUZ6:QUZ35 QLD6:QLD35 QBH6:QBH35 PRL6:PRL35 PHP6:PHP35 OXT6:OXT35 ONX6:ONX35 OEB6:OEB35 NUF6:NUF35 NKJ6:NKJ35 NAN6:NAN35 MQR6:MQR35 MGV6:MGV35 LWZ6:LWZ35 LND6:LND35 LDH6:LDH35 KTL6:KTL35 KJP6:KJP35 JZT6:JZT35 JPX6:JPX35 JGB6:JGB35 IWF6:IWF35 IMJ6:IMJ35 ICN6:ICN35 HSR6:HSR35 HIV6:HIV35 GYZ6:GYZ35 GPD6:GPD35 GFH6:GFH35 FVL6:FVL35 FLP6:FLP35 FBT6:FBT35 ERX6:ERX35 EIB6:EIB35 DYF6:DYF35 DOJ6:DOJ35 DEN6:DEN35 CUR6:CUR35 CKV6:CKV35 CAZ6:CAZ35 BRD6:BRD35 BHH6:BHH35 AXL6:AXL35 ANP6:ANP35 ADT6:ADT35 TX6:TX35 KB6:KB35 AF6:AF35" xr:uid="{855F6B68-028B-4980-B22A-8A39AD64CF66}">
      <formula1>"สมเด็จ, มานพ, นิคม, คลองเตย,"</formula1>
    </dataValidation>
    <dataValidation type="list" allowBlank="1" showInputMessage="1" showErrorMessage="1" sqref="WMU983042:WMU983071 AI65538:AI65567 KE65538:KE65567 UA65538:UA65567 ADW65538:ADW65567 ANS65538:ANS65567 AXO65538:AXO65567 BHK65538:BHK65567 BRG65538:BRG65567 CBC65538:CBC65567 CKY65538:CKY65567 CUU65538:CUU65567 DEQ65538:DEQ65567 DOM65538:DOM65567 DYI65538:DYI65567 EIE65538:EIE65567 ESA65538:ESA65567 FBW65538:FBW65567 FLS65538:FLS65567 FVO65538:FVO65567 GFK65538:GFK65567 GPG65538:GPG65567 GZC65538:GZC65567 HIY65538:HIY65567 HSU65538:HSU65567 ICQ65538:ICQ65567 IMM65538:IMM65567 IWI65538:IWI65567 JGE65538:JGE65567 JQA65538:JQA65567 JZW65538:JZW65567 KJS65538:KJS65567 KTO65538:KTO65567 LDK65538:LDK65567 LNG65538:LNG65567 LXC65538:LXC65567 MGY65538:MGY65567 MQU65538:MQU65567 NAQ65538:NAQ65567 NKM65538:NKM65567 NUI65538:NUI65567 OEE65538:OEE65567 OOA65538:OOA65567 OXW65538:OXW65567 PHS65538:PHS65567 PRO65538:PRO65567 QBK65538:QBK65567 QLG65538:QLG65567 QVC65538:QVC65567 REY65538:REY65567 ROU65538:ROU65567 RYQ65538:RYQ65567 SIM65538:SIM65567 SSI65538:SSI65567 TCE65538:TCE65567 TMA65538:TMA65567 TVW65538:TVW65567 UFS65538:UFS65567 UPO65538:UPO65567 UZK65538:UZK65567 VJG65538:VJG65567 VTC65538:VTC65567 WCY65538:WCY65567 WMU65538:WMU65567 AI131074:AI131103 KE131074:KE131103 UA131074:UA131103 ADW131074:ADW131103 ANS131074:ANS131103 AXO131074:AXO131103 BHK131074:BHK131103 BRG131074:BRG131103 CBC131074:CBC131103 CKY131074:CKY131103 CUU131074:CUU131103 DEQ131074:DEQ131103 DOM131074:DOM131103 DYI131074:DYI131103 EIE131074:EIE131103 ESA131074:ESA131103 FBW131074:FBW131103 FLS131074:FLS131103 FVO131074:FVO131103 GFK131074:GFK131103 GPG131074:GPG131103 GZC131074:GZC131103 HIY131074:HIY131103 HSU131074:HSU131103 ICQ131074:ICQ131103 IMM131074:IMM131103 IWI131074:IWI131103 JGE131074:JGE131103 JQA131074:JQA131103 JZW131074:JZW131103 KJS131074:KJS131103 KTO131074:KTO131103 LDK131074:LDK131103 LNG131074:LNG131103 LXC131074:LXC131103 MGY131074:MGY131103 MQU131074:MQU131103 NAQ131074:NAQ131103 NKM131074:NKM131103 NUI131074:NUI131103 OEE131074:OEE131103 OOA131074:OOA131103 OXW131074:OXW131103 PHS131074:PHS131103 PRO131074:PRO131103 QBK131074:QBK131103 QLG131074:QLG131103 QVC131074:QVC131103 REY131074:REY131103 ROU131074:ROU131103 RYQ131074:RYQ131103 SIM131074:SIM131103 SSI131074:SSI131103 TCE131074:TCE131103 TMA131074:TMA131103 TVW131074:TVW131103 UFS131074:UFS131103 UPO131074:UPO131103 UZK131074:UZK131103 VJG131074:VJG131103 VTC131074:VTC131103 WCY131074:WCY131103 WMU131074:WMU131103 AI196610:AI196639 KE196610:KE196639 UA196610:UA196639 ADW196610:ADW196639 ANS196610:ANS196639 AXO196610:AXO196639 BHK196610:BHK196639 BRG196610:BRG196639 CBC196610:CBC196639 CKY196610:CKY196639 CUU196610:CUU196639 DEQ196610:DEQ196639 DOM196610:DOM196639 DYI196610:DYI196639 EIE196610:EIE196639 ESA196610:ESA196639 FBW196610:FBW196639 FLS196610:FLS196639 FVO196610:FVO196639 GFK196610:GFK196639 GPG196610:GPG196639 GZC196610:GZC196639 HIY196610:HIY196639 HSU196610:HSU196639 ICQ196610:ICQ196639 IMM196610:IMM196639 IWI196610:IWI196639 JGE196610:JGE196639 JQA196610:JQA196639 JZW196610:JZW196639 KJS196610:KJS196639 KTO196610:KTO196639 LDK196610:LDK196639 LNG196610:LNG196639 LXC196610:LXC196639 MGY196610:MGY196639 MQU196610:MQU196639 NAQ196610:NAQ196639 NKM196610:NKM196639 NUI196610:NUI196639 OEE196610:OEE196639 OOA196610:OOA196639 OXW196610:OXW196639 PHS196610:PHS196639 PRO196610:PRO196639 QBK196610:QBK196639 QLG196610:QLG196639 QVC196610:QVC196639 REY196610:REY196639 ROU196610:ROU196639 RYQ196610:RYQ196639 SIM196610:SIM196639 SSI196610:SSI196639 TCE196610:TCE196639 TMA196610:TMA196639 TVW196610:TVW196639 UFS196610:UFS196639 UPO196610:UPO196639 UZK196610:UZK196639 VJG196610:VJG196639 VTC196610:VTC196639 WCY196610:WCY196639 WMU196610:WMU196639 AI262146:AI262175 KE262146:KE262175 UA262146:UA262175 ADW262146:ADW262175 ANS262146:ANS262175 AXO262146:AXO262175 BHK262146:BHK262175 BRG262146:BRG262175 CBC262146:CBC262175 CKY262146:CKY262175 CUU262146:CUU262175 DEQ262146:DEQ262175 DOM262146:DOM262175 DYI262146:DYI262175 EIE262146:EIE262175 ESA262146:ESA262175 FBW262146:FBW262175 FLS262146:FLS262175 FVO262146:FVO262175 GFK262146:GFK262175 GPG262146:GPG262175 GZC262146:GZC262175 HIY262146:HIY262175 HSU262146:HSU262175 ICQ262146:ICQ262175 IMM262146:IMM262175 IWI262146:IWI262175 JGE262146:JGE262175 JQA262146:JQA262175 JZW262146:JZW262175 KJS262146:KJS262175 KTO262146:KTO262175 LDK262146:LDK262175 LNG262146:LNG262175 LXC262146:LXC262175 MGY262146:MGY262175 MQU262146:MQU262175 NAQ262146:NAQ262175 NKM262146:NKM262175 NUI262146:NUI262175 OEE262146:OEE262175 OOA262146:OOA262175 OXW262146:OXW262175 PHS262146:PHS262175 PRO262146:PRO262175 QBK262146:QBK262175 QLG262146:QLG262175 QVC262146:QVC262175 REY262146:REY262175 ROU262146:ROU262175 RYQ262146:RYQ262175 SIM262146:SIM262175 SSI262146:SSI262175 TCE262146:TCE262175 TMA262146:TMA262175 TVW262146:TVW262175 UFS262146:UFS262175 UPO262146:UPO262175 UZK262146:UZK262175 VJG262146:VJG262175 VTC262146:VTC262175 WCY262146:WCY262175 WMU262146:WMU262175 AI327682:AI327711 KE327682:KE327711 UA327682:UA327711 ADW327682:ADW327711 ANS327682:ANS327711 AXO327682:AXO327711 BHK327682:BHK327711 BRG327682:BRG327711 CBC327682:CBC327711 CKY327682:CKY327711 CUU327682:CUU327711 DEQ327682:DEQ327711 DOM327682:DOM327711 DYI327682:DYI327711 EIE327682:EIE327711 ESA327682:ESA327711 FBW327682:FBW327711 FLS327682:FLS327711 FVO327682:FVO327711 GFK327682:GFK327711 GPG327682:GPG327711 GZC327682:GZC327711 HIY327682:HIY327711 HSU327682:HSU327711 ICQ327682:ICQ327711 IMM327682:IMM327711 IWI327682:IWI327711 JGE327682:JGE327711 JQA327682:JQA327711 JZW327682:JZW327711 KJS327682:KJS327711 KTO327682:KTO327711 LDK327682:LDK327711 LNG327682:LNG327711 LXC327682:LXC327711 MGY327682:MGY327711 MQU327682:MQU327711 NAQ327682:NAQ327711 NKM327682:NKM327711 NUI327682:NUI327711 OEE327682:OEE327711 OOA327682:OOA327711 OXW327682:OXW327711 PHS327682:PHS327711 PRO327682:PRO327711 QBK327682:QBK327711 QLG327682:QLG327711 QVC327682:QVC327711 REY327682:REY327711 ROU327682:ROU327711 RYQ327682:RYQ327711 SIM327682:SIM327711 SSI327682:SSI327711 TCE327682:TCE327711 TMA327682:TMA327711 TVW327682:TVW327711 UFS327682:UFS327711 UPO327682:UPO327711 UZK327682:UZK327711 VJG327682:VJG327711 VTC327682:VTC327711 WCY327682:WCY327711 WMU327682:WMU327711 AI393218:AI393247 KE393218:KE393247 UA393218:UA393247 ADW393218:ADW393247 ANS393218:ANS393247 AXO393218:AXO393247 BHK393218:BHK393247 BRG393218:BRG393247 CBC393218:CBC393247 CKY393218:CKY393247 CUU393218:CUU393247 DEQ393218:DEQ393247 DOM393218:DOM393247 DYI393218:DYI393247 EIE393218:EIE393247 ESA393218:ESA393247 FBW393218:FBW393247 FLS393218:FLS393247 FVO393218:FVO393247 GFK393218:GFK393247 GPG393218:GPG393247 GZC393218:GZC393247 HIY393218:HIY393247 HSU393218:HSU393247 ICQ393218:ICQ393247 IMM393218:IMM393247 IWI393218:IWI393247 JGE393218:JGE393247 JQA393218:JQA393247 JZW393218:JZW393247 KJS393218:KJS393247 KTO393218:KTO393247 LDK393218:LDK393247 LNG393218:LNG393247 LXC393218:LXC393247 MGY393218:MGY393247 MQU393218:MQU393247 NAQ393218:NAQ393247 NKM393218:NKM393247 NUI393218:NUI393247 OEE393218:OEE393247 OOA393218:OOA393247 OXW393218:OXW393247 PHS393218:PHS393247 PRO393218:PRO393247 QBK393218:QBK393247 QLG393218:QLG393247 QVC393218:QVC393247 REY393218:REY393247 ROU393218:ROU393247 RYQ393218:RYQ393247 SIM393218:SIM393247 SSI393218:SSI393247 TCE393218:TCE393247 TMA393218:TMA393247 TVW393218:TVW393247 UFS393218:UFS393247 UPO393218:UPO393247 UZK393218:UZK393247 VJG393218:VJG393247 VTC393218:VTC393247 WCY393218:WCY393247 WMU393218:WMU393247 AI458754:AI458783 KE458754:KE458783 UA458754:UA458783 ADW458754:ADW458783 ANS458754:ANS458783 AXO458754:AXO458783 BHK458754:BHK458783 BRG458754:BRG458783 CBC458754:CBC458783 CKY458754:CKY458783 CUU458754:CUU458783 DEQ458754:DEQ458783 DOM458754:DOM458783 DYI458754:DYI458783 EIE458754:EIE458783 ESA458754:ESA458783 FBW458754:FBW458783 FLS458754:FLS458783 FVO458754:FVO458783 GFK458754:GFK458783 GPG458754:GPG458783 GZC458754:GZC458783 HIY458754:HIY458783 HSU458754:HSU458783 ICQ458754:ICQ458783 IMM458754:IMM458783 IWI458754:IWI458783 JGE458754:JGE458783 JQA458754:JQA458783 JZW458754:JZW458783 KJS458754:KJS458783 KTO458754:KTO458783 LDK458754:LDK458783 LNG458754:LNG458783 LXC458754:LXC458783 MGY458754:MGY458783 MQU458754:MQU458783 NAQ458754:NAQ458783 NKM458754:NKM458783 NUI458754:NUI458783 OEE458754:OEE458783 OOA458754:OOA458783 OXW458754:OXW458783 PHS458754:PHS458783 PRO458754:PRO458783 QBK458754:QBK458783 QLG458754:QLG458783 QVC458754:QVC458783 REY458754:REY458783 ROU458754:ROU458783 RYQ458754:RYQ458783 SIM458754:SIM458783 SSI458754:SSI458783 TCE458754:TCE458783 TMA458754:TMA458783 TVW458754:TVW458783 UFS458754:UFS458783 UPO458754:UPO458783 UZK458754:UZK458783 VJG458754:VJG458783 VTC458754:VTC458783 WCY458754:WCY458783 WMU458754:WMU458783 AI524290:AI524319 KE524290:KE524319 UA524290:UA524319 ADW524290:ADW524319 ANS524290:ANS524319 AXO524290:AXO524319 BHK524290:BHK524319 BRG524290:BRG524319 CBC524290:CBC524319 CKY524290:CKY524319 CUU524290:CUU524319 DEQ524290:DEQ524319 DOM524290:DOM524319 DYI524290:DYI524319 EIE524290:EIE524319 ESA524290:ESA524319 FBW524290:FBW524319 FLS524290:FLS524319 FVO524290:FVO524319 GFK524290:GFK524319 GPG524290:GPG524319 GZC524290:GZC524319 HIY524290:HIY524319 HSU524290:HSU524319 ICQ524290:ICQ524319 IMM524290:IMM524319 IWI524290:IWI524319 JGE524290:JGE524319 JQA524290:JQA524319 JZW524290:JZW524319 KJS524290:KJS524319 KTO524290:KTO524319 LDK524290:LDK524319 LNG524290:LNG524319 LXC524290:LXC524319 MGY524290:MGY524319 MQU524290:MQU524319 NAQ524290:NAQ524319 NKM524290:NKM524319 NUI524290:NUI524319 OEE524290:OEE524319 OOA524290:OOA524319 OXW524290:OXW524319 PHS524290:PHS524319 PRO524290:PRO524319 QBK524290:QBK524319 QLG524290:QLG524319 QVC524290:QVC524319 REY524290:REY524319 ROU524290:ROU524319 RYQ524290:RYQ524319 SIM524290:SIM524319 SSI524290:SSI524319 TCE524290:TCE524319 TMA524290:TMA524319 TVW524290:TVW524319 UFS524290:UFS524319 UPO524290:UPO524319 UZK524290:UZK524319 VJG524290:VJG524319 VTC524290:VTC524319 WCY524290:WCY524319 WMU524290:WMU524319 AI589826:AI589855 KE589826:KE589855 UA589826:UA589855 ADW589826:ADW589855 ANS589826:ANS589855 AXO589826:AXO589855 BHK589826:BHK589855 BRG589826:BRG589855 CBC589826:CBC589855 CKY589826:CKY589855 CUU589826:CUU589855 DEQ589826:DEQ589855 DOM589826:DOM589855 DYI589826:DYI589855 EIE589826:EIE589855 ESA589826:ESA589855 FBW589826:FBW589855 FLS589826:FLS589855 FVO589826:FVO589855 GFK589826:GFK589855 GPG589826:GPG589855 GZC589826:GZC589855 HIY589826:HIY589855 HSU589826:HSU589855 ICQ589826:ICQ589855 IMM589826:IMM589855 IWI589826:IWI589855 JGE589826:JGE589855 JQA589826:JQA589855 JZW589826:JZW589855 KJS589826:KJS589855 KTO589826:KTO589855 LDK589826:LDK589855 LNG589826:LNG589855 LXC589826:LXC589855 MGY589826:MGY589855 MQU589826:MQU589855 NAQ589826:NAQ589855 NKM589826:NKM589855 NUI589826:NUI589855 OEE589826:OEE589855 OOA589826:OOA589855 OXW589826:OXW589855 PHS589826:PHS589855 PRO589826:PRO589855 QBK589826:QBK589855 QLG589826:QLG589855 QVC589826:QVC589855 REY589826:REY589855 ROU589826:ROU589855 RYQ589826:RYQ589855 SIM589826:SIM589855 SSI589826:SSI589855 TCE589826:TCE589855 TMA589826:TMA589855 TVW589826:TVW589855 UFS589826:UFS589855 UPO589826:UPO589855 UZK589826:UZK589855 VJG589826:VJG589855 VTC589826:VTC589855 WCY589826:WCY589855 WMU589826:WMU589855 AI655362:AI655391 KE655362:KE655391 UA655362:UA655391 ADW655362:ADW655391 ANS655362:ANS655391 AXO655362:AXO655391 BHK655362:BHK655391 BRG655362:BRG655391 CBC655362:CBC655391 CKY655362:CKY655391 CUU655362:CUU655391 DEQ655362:DEQ655391 DOM655362:DOM655391 DYI655362:DYI655391 EIE655362:EIE655391 ESA655362:ESA655391 FBW655362:FBW655391 FLS655362:FLS655391 FVO655362:FVO655391 GFK655362:GFK655391 GPG655362:GPG655391 GZC655362:GZC655391 HIY655362:HIY655391 HSU655362:HSU655391 ICQ655362:ICQ655391 IMM655362:IMM655391 IWI655362:IWI655391 JGE655362:JGE655391 JQA655362:JQA655391 JZW655362:JZW655391 KJS655362:KJS655391 KTO655362:KTO655391 LDK655362:LDK655391 LNG655362:LNG655391 LXC655362:LXC655391 MGY655362:MGY655391 MQU655362:MQU655391 NAQ655362:NAQ655391 NKM655362:NKM655391 NUI655362:NUI655391 OEE655362:OEE655391 OOA655362:OOA655391 OXW655362:OXW655391 PHS655362:PHS655391 PRO655362:PRO655391 QBK655362:QBK655391 QLG655362:QLG655391 QVC655362:QVC655391 REY655362:REY655391 ROU655362:ROU655391 RYQ655362:RYQ655391 SIM655362:SIM655391 SSI655362:SSI655391 TCE655362:TCE655391 TMA655362:TMA655391 TVW655362:TVW655391 UFS655362:UFS655391 UPO655362:UPO655391 UZK655362:UZK655391 VJG655362:VJG655391 VTC655362:VTC655391 WCY655362:WCY655391 WMU655362:WMU655391 AI720898:AI720927 KE720898:KE720927 UA720898:UA720927 ADW720898:ADW720927 ANS720898:ANS720927 AXO720898:AXO720927 BHK720898:BHK720927 BRG720898:BRG720927 CBC720898:CBC720927 CKY720898:CKY720927 CUU720898:CUU720927 DEQ720898:DEQ720927 DOM720898:DOM720927 DYI720898:DYI720927 EIE720898:EIE720927 ESA720898:ESA720927 FBW720898:FBW720927 FLS720898:FLS720927 FVO720898:FVO720927 GFK720898:GFK720927 GPG720898:GPG720927 GZC720898:GZC720927 HIY720898:HIY720927 HSU720898:HSU720927 ICQ720898:ICQ720927 IMM720898:IMM720927 IWI720898:IWI720927 JGE720898:JGE720927 JQA720898:JQA720927 JZW720898:JZW720927 KJS720898:KJS720927 KTO720898:KTO720927 LDK720898:LDK720927 LNG720898:LNG720927 LXC720898:LXC720927 MGY720898:MGY720927 MQU720898:MQU720927 NAQ720898:NAQ720927 NKM720898:NKM720927 NUI720898:NUI720927 OEE720898:OEE720927 OOA720898:OOA720927 OXW720898:OXW720927 PHS720898:PHS720927 PRO720898:PRO720927 QBK720898:QBK720927 QLG720898:QLG720927 QVC720898:QVC720927 REY720898:REY720927 ROU720898:ROU720927 RYQ720898:RYQ720927 SIM720898:SIM720927 SSI720898:SSI720927 TCE720898:TCE720927 TMA720898:TMA720927 TVW720898:TVW720927 UFS720898:UFS720927 UPO720898:UPO720927 UZK720898:UZK720927 VJG720898:VJG720927 VTC720898:VTC720927 WCY720898:WCY720927 WMU720898:WMU720927 AI786434:AI786463 KE786434:KE786463 UA786434:UA786463 ADW786434:ADW786463 ANS786434:ANS786463 AXO786434:AXO786463 BHK786434:BHK786463 BRG786434:BRG786463 CBC786434:CBC786463 CKY786434:CKY786463 CUU786434:CUU786463 DEQ786434:DEQ786463 DOM786434:DOM786463 DYI786434:DYI786463 EIE786434:EIE786463 ESA786434:ESA786463 FBW786434:FBW786463 FLS786434:FLS786463 FVO786434:FVO786463 GFK786434:GFK786463 GPG786434:GPG786463 GZC786434:GZC786463 HIY786434:HIY786463 HSU786434:HSU786463 ICQ786434:ICQ786463 IMM786434:IMM786463 IWI786434:IWI786463 JGE786434:JGE786463 JQA786434:JQA786463 JZW786434:JZW786463 KJS786434:KJS786463 KTO786434:KTO786463 LDK786434:LDK786463 LNG786434:LNG786463 LXC786434:LXC786463 MGY786434:MGY786463 MQU786434:MQU786463 NAQ786434:NAQ786463 NKM786434:NKM786463 NUI786434:NUI786463 OEE786434:OEE786463 OOA786434:OOA786463 OXW786434:OXW786463 PHS786434:PHS786463 PRO786434:PRO786463 QBK786434:QBK786463 QLG786434:QLG786463 QVC786434:QVC786463 REY786434:REY786463 ROU786434:ROU786463 RYQ786434:RYQ786463 SIM786434:SIM786463 SSI786434:SSI786463 TCE786434:TCE786463 TMA786434:TMA786463 TVW786434:TVW786463 UFS786434:UFS786463 UPO786434:UPO786463 UZK786434:UZK786463 VJG786434:VJG786463 VTC786434:VTC786463 WCY786434:WCY786463 WMU786434:WMU786463 AI851970:AI851999 KE851970:KE851999 UA851970:UA851999 ADW851970:ADW851999 ANS851970:ANS851999 AXO851970:AXO851999 BHK851970:BHK851999 BRG851970:BRG851999 CBC851970:CBC851999 CKY851970:CKY851999 CUU851970:CUU851999 DEQ851970:DEQ851999 DOM851970:DOM851999 DYI851970:DYI851999 EIE851970:EIE851999 ESA851970:ESA851999 FBW851970:FBW851999 FLS851970:FLS851999 FVO851970:FVO851999 GFK851970:GFK851999 GPG851970:GPG851999 GZC851970:GZC851999 HIY851970:HIY851999 HSU851970:HSU851999 ICQ851970:ICQ851999 IMM851970:IMM851999 IWI851970:IWI851999 JGE851970:JGE851999 JQA851970:JQA851999 JZW851970:JZW851999 KJS851970:KJS851999 KTO851970:KTO851999 LDK851970:LDK851999 LNG851970:LNG851999 LXC851970:LXC851999 MGY851970:MGY851999 MQU851970:MQU851999 NAQ851970:NAQ851999 NKM851970:NKM851999 NUI851970:NUI851999 OEE851970:OEE851999 OOA851970:OOA851999 OXW851970:OXW851999 PHS851970:PHS851999 PRO851970:PRO851999 QBK851970:QBK851999 QLG851970:QLG851999 QVC851970:QVC851999 REY851970:REY851999 ROU851970:ROU851999 RYQ851970:RYQ851999 SIM851970:SIM851999 SSI851970:SSI851999 TCE851970:TCE851999 TMA851970:TMA851999 TVW851970:TVW851999 UFS851970:UFS851999 UPO851970:UPO851999 UZK851970:UZK851999 VJG851970:VJG851999 VTC851970:VTC851999 WCY851970:WCY851999 WMU851970:WMU851999 AI917506:AI917535 KE917506:KE917535 UA917506:UA917535 ADW917506:ADW917535 ANS917506:ANS917535 AXO917506:AXO917535 BHK917506:BHK917535 BRG917506:BRG917535 CBC917506:CBC917535 CKY917506:CKY917535 CUU917506:CUU917535 DEQ917506:DEQ917535 DOM917506:DOM917535 DYI917506:DYI917535 EIE917506:EIE917535 ESA917506:ESA917535 FBW917506:FBW917535 FLS917506:FLS917535 FVO917506:FVO917535 GFK917506:GFK917535 GPG917506:GPG917535 GZC917506:GZC917535 HIY917506:HIY917535 HSU917506:HSU917535 ICQ917506:ICQ917535 IMM917506:IMM917535 IWI917506:IWI917535 JGE917506:JGE917535 JQA917506:JQA917535 JZW917506:JZW917535 KJS917506:KJS917535 KTO917506:KTO917535 LDK917506:LDK917535 LNG917506:LNG917535 LXC917506:LXC917535 MGY917506:MGY917535 MQU917506:MQU917535 NAQ917506:NAQ917535 NKM917506:NKM917535 NUI917506:NUI917535 OEE917506:OEE917535 OOA917506:OOA917535 OXW917506:OXW917535 PHS917506:PHS917535 PRO917506:PRO917535 QBK917506:QBK917535 QLG917506:QLG917535 QVC917506:QVC917535 REY917506:REY917535 ROU917506:ROU917535 RYQ917506:RYQ917535 SIM917506:SIM917535 SSI917506:SSI917535 TCE917506:TCE917535 TMA917506:TMA917535 TVW917506:TVW917535 UFS917506:UFS917535 UPO917506:UPO917535 UZK917506:UZK917535 VJG917506:VJG917535 VTC917506:VTC917535 WCY917506:WCY917535 WMU917506:WMU917535 AI983042:AI983071 KE983042:KE983071 UA983042:UA983071 ADW983042:ADW983071 ANS983042:ANS983071 AXO983042:AXO983071 BHK983042:BHK983071 BRG983042:BRG983071 CBC983042:CBC983071 CKY983042:CKY983071 CUU983042:CUU983071 DEQ983042:DEQ983071 DOM983042:DOM983071 DYI983042:DYI983071 EIE983042:EIE983071 ESA983042:ESA983071 FBW983042:FBW983071 FLS983042:FLS983071 FVO983042:FVO983071 GFK983042:GFK983071 GPG983042:GPG983071 GZC983042:GZC983071 HIY983042:HIY983071 HSU983042:HSU983071 ICQ983042:ICQ983071 IMM983042:IMM983071 IWI983042:IWI983071 JGE983042:JGE983071 JQA983042:JQA983071 JZW983042:JZW983071 KJS983042:KJS983071 KTO983042:KTO983071 LDK983042:LDK983071 LNG983042:LNG983071 LXC983042:LXC983071 MGY983042:MGY983071 MQU983042:MQU983071 NAQ983042:NAQ983071 NKM983042:NKM983071 NUI983042:NUI983071 OEE983042:OEE983071 OOA983042:OOA983071 OXW983042:OXW983071 PHS983042:PHS983071 PRO983042:PRO983071 QBK983042:QBK983071 QLG983042:QLG983071 QVC983042:QVC983071 REY983042:REY983071 ROU983042:ROU983071 RYQ983042:RYQ983071 SIM983042:SIM983071 SSI983042:SSI983071 TCE983042:TCE983071 TMA983042:TMA983071 TVW983042:TVW983071 UFS983042:UFS983071 UPO983042:UPO983071 UZK983042:UZK983071 VJG983042:VJG983071 VTC983042:VTC983071 WCY983042:WCY983071 WCU6:WCU35 VSY6:VSY35 VJC6:VJC35 UZG6:UZG35 UPK6:UPK35 UFO6:UFO35 TVS6:TVS35 TLW6:TLW35 TCA6:TCA35 SSE6:SSE35 SII6:SII35 RYM6:RYM35 ROQ6:ROQ35 REU6:REU35 QUY6:QUY35 QLC6:QLC35 QBG6:QBG35 PRK6:PRK35 PHO6:PHO35 OXS6:OXS35 ONW6:ONW35 OEA6:OEA35 NUE6:NUE35 NKI6:NKI35 NAM6:NAM35 MQQ6:MQQ35 MGU6:MGU35 LWY6:LWY35 LNC6:LNC35 LDG6:LDG35 KTK6:KTK35 KJO6:KJO35 JZS6:JZS35 JPW6:JPW35 JGA6:JGA35 IWE6:IWE35 IMI6:IMI35 ICM6:ICM35 HSQ6:HSQ35 HIU6:HIU35 GYY6:GYY35 GPC6:GPC35 GFG6:GFG35 FVK6:FVK35 FLO6:FLO35 FBS6:FBS35 ERW6:ERW35 EIA6:EIA35 DYE6:DYE35 DOI6:DOI35 DEM6:DEM35 CUQ6:CUQ35 CKU6:CKU35 CAY6:CAY35 BRC6:BRC35 BHG6:BHG35 AXK6:AXK35 ANO6:ANO35 ADS6:ADS35 TW6:TW35 KA6:KA35 AE6:AE35 WMQ6:WMQ35" xr:uid="{838E78F2-783C-433A-B3B0-B785667219EB}">
      <formula1>"จันทราภรณ์, รัฏฏิการ์, คชเขม, มาร์ค,สมเด็"</formula1>
    </dataValidation>
  </dataValidations>
  <printOptions horizontalCentered="1"/>
  <pageMargins left="0.23622047244094491" right="0.11811023622047245" top="0.39370078740157483" bottom="0.23622047244094491" header="0.39370078740157483" footer="0.31496062992125984"/>
  <pageSetup paperSize="9" scale="32" fitToHeight="2" orientation="landscape" r:id="rId1"/>
  <headerFooter alignWithMargins="0"/>
  <ignoredErrors>
    <ignoredError sqref="I36 Q7:R8 Q6 L7:N8 L34:M35 L33:N33 Q33:R33 L15:L16 N15:N16 L9:L11 U36 F36 J36:N36 M9:N11 Q10:Q11 M6:N6" unlockedFormula="1"/>
  </ignoredErrors>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D2C2E0C5-3CB3-4E5C-9E2F-FCA3509FDCD7}">
          <x14:formula1>
            <xm:f>Ref!$B$2:$B$20</xm:f>
          </x14:formula1>
          <xm:sqref>D33 D27 D9 D12 D15 D18 D21 D30 D24</xm:sqref>
        </x14:dataValidation>
        <x14:dataValidation type="list" allowBlank="1" showInputMessage="1" showErrorMessage="1" xr:uid="{6894635A-EA7B-4FE7-A357-6720A2125EAD}">
          <x14:formula1>
            <xm:f>Ref!$C$2:$C$20</xm:f>
          </x14:formula1>
          <xm:sqref>E27 E15 E9 E33 E12 E18 E21 E30 E24</xm:sqref>
        </x14:dataValidation>
        <x14:dataValidation type="list" allowBlank="1" showInputMessage="1" showErrorMessage="1" xr:uid="{10211CE1-17C9-4A25-99FF-596DDB03AAC5}">
          <x14:formula1>
            <xm:f>'C:\Users\Admin\Documents\02 งาน Oper Sale\05 Sale commission\03 ตั้งเบิก Sales Commission\รอบ 10-2567\RS\[20241101_RS แฟ้มสรุปการตั้งเบิกค่าคอมขาย รอบ 10-2567.xlsx]Ref'!#REF!</xm:f>
          </x14:formula1>
          <xm:sqref>E6</xm:sqref>
        </x14:dataValidation>
        <x14:dataValidation type="list" allowBlank="1" showInputMessage="1" showErrorMessage="1" xr:uid="{5AD72F5E-6ED7-4A1C-86DA-E9B1D9319FF1}">
          <x14:formula1>
            <xm:f>'C:\Users\Admin\Documents\02 งาน Oper Sale\05 Sale commission\03 ตั้งเบิก Sales Commission\รอบ 10-2567\RS\[20241101_RS แฟ้มสรุปการตั้งเบิกค่าคอมขาย รอบ 10-2567.xlsx]Ref'!#REF!</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rgb="FF92D050"/>
    <pageSetUpPr fitToPage="1"/>
  </sheetPr>
  <dimension ref="A1:WVZ140"/>
  <sheetViews>
    <sheetView zoomScale="80" zoomScaleNormal="80" workbookViewId="0">
      <selection activeCell="M7" sqref="M7"/>
    </sheetView>
  </sheetViews>
  <sheetFormatPr defaultColWidth="0" defaultRowHeight="0" customHeight="1" zeroHeight="1"/>
  <cols>
    <col min="1" max="1" width="6.88671875" style="66" customWidth="1"/>
    <col min="2" max="2" width="20.77734375" style="66" customWidth="1"/>
    <col min="3" max="3" width="23.21875" style="66" bestFit="1" customWidth="1"/>
    <col min="4" max="4" width="29.6640625" style="66" customWidth="1"/>
    <col min="5" max="5" width="15.88671875" style="78" bestFit="1" customWidth="1"/>
    <col min="6" max="6" width="15.88671875" style="78" customWidth="1"/>
    <col min="7" max="7" width="16.5546875" style="78" bestFit="1" customWidth="1"/>
    <col min="8" max="8" width="15.88671875" style="78" customWidth="1"/>
    <col min="9" max="9" width="1.44140625" style="231" hidden="1" customWidth="1"/>
    <col min="10" max="10" width="12.77734375" style="78" bestFit="1" customWidth="1"/>
    <col min="11" max="11" width="13.88671875" style="66" customWidth="1"/>
    <col min="12" max="12" width="14.77734375" style="66" customWidth="1"/>
    <col min="13" max="13" width="11.77734375" style="66" customWidth="1"/>
    <col min="14" max="14" width="14.88671875" style="66" customWidth="1"/>
    <col min="15" max="17" width="8" style="66" customWidth="1"/>
    <col min="18" max="257" width="9.109375" style="66" hidden="1"/>
    <col min="258" max="258" width="6.88671875" style="66" customWidth="1"/>
    <col min="259" max="259" width="23.33203125" style="66" customWidth="1"/>
    <col min="260" max="260" width="42.88671875" style="66" customWidth="1"/>
    <col min="261" max="261" width="14" style="66" customWidth="1"/>
    <col min="262" max="262" width="14.109375" style="66" customWidth="1"/>
    <col min="263" max="263" width="13" style="66" customWidth="1"/>
    <col min="264" max="264" width="14" style="66" customWidth="1"/>
    <col min="265" max="265" width="15" style="66" customWidth="1"/>
    <col min="266" max="266" width="15.21875" style="66" customWidth="1"/>
    <col min="267" max="267" width="1.88671875" style="66" customWidth="1"/>
    <col min="268" max="268" width="10.5546875" style="66" customWidth="1"/>
    <col min="269" max="273" width="8" style="66" customWidth="1"/>
    <col min="274" max="513" width="9.109375" style="66" hidden="1"/>
    <col min="514" max="514" width="6.88671875" style="66" customWidth="1"/>
    <col min="515" max="515" width="23.33203125" style="66" customWidth="1"/>
    <col min="516" max="516" width="42.88671875" style="66" customWidth="1"/>
    <col min="517" max="517" width="14" style="66" customWidth="1"/>
    <col min="518" max="518" width="14.109375" style="66" customWidth="1"/>
    <col min="519" max="519" width="13" style="66" customWidth="1"/>
    <col min="520" max="520" width="14" style="66" customWidth="1"/>
    <col min="521" max="521" width="15" style="66" customWidth="1"/>
    <col min="522" max="522" width="15.21875" style="66" customWidth="1"/>
    <col min="523" max="523" width="1.88671875" style="66" customWidth="1"/>
    <col min="524" max="524" width="10.5546875" style="66" customWidth="1"/>
    <col min="525" max="529" width="8" style="66" customWidth="1"/>
    <col min="530" max="769" width="9.109375" style="66" hidden="1"/>
    <col min="770" max="770" width="6.88671875" style="66" customWidth="1"/>
    <col min="771" max="771" width="23.33203125" style="66" customWidth="1"/>
    <col min="772" max="772" width="42.88671875" style="66" customWidth="1"/>
    <col min="773" max="773" width="14" style="66" customWidth="1"/>
    <col min="774" max="774" width="14.109375" style="66" customWidth="1"/>
    <col min="775" max="775" width="13" style="66" customWidth="1"/>
    <col min="776" max="776" width="14" style="66" customWidth="1"/>
    <col min="777" max="777" width="15" style="66" customWidth="1"/>
    <col min="778" max="778" width="15.21875" style="66" customWidth="1"/>
    <col min="779" max="779" width="1.88671875" style="66" customWidth="1"/>
    <col min="780" max="780" width="10.5546875" style="66" customWidth="1"/>
    <col min="781" max="785" width="8" style="66" customWidth="1"/>
    <col min="786" max="1025" width="9.109375" style="66" hidden="1"/>
    <col min="1026" max="1026" width="6.88671875" style="66" customWidth="1"/>
    <col min="1027" max="1027" width="23.33203125" style="66" customWidth="1"/>
    <col min="1028" max="1028" width="42.88671875" style="66" customWidth="1"/>
    <col min="1029" max="1029" width="14" style="66" customWidth="1"/>
    <col min="1030" max="1030" width="14.109375" style="66" customWidth="1"/>
    <col min="1031" max="1031" width="13" style="66" customWidth="1"/>
    <col min="1032" max="1032" width="14" style="66" customWidth="1"/>
    <col min="1033" max="1033" width="15" style="66" customWidth="1"/>
    <col min="1034" max="1034" width="15.21875" style="66" customWidth="1"/>
    <col min="1035" max="1035" width="1.88671875" style="66" customWidth="1"/>
    <col min="1036" max="1036" width="10.5546875" style="66" customWidth="1"/>
    <col min="1037" max="1041" width="8" style="66" customWidth="1"/>
    <col min="1042" max="1281" width="9.109375" style="66" hidden="1"/>
    <col min="1282" max="1282" width="6.88671875" style="66" customWidth="1"/>
    <col min="1283" max="1283" width="23.33203125" style="66" customWidth="1"/>
    <col min="1284" max="1284" width="42.88671875" style="66" customWidth="1"/>
    <col min="1285" max="1285" width="14" style="66" customWidth="1"/>
    <col min="1286" max="1286" width="14.109375" style="66" customWidth="1"/>
    <col min="1287" max="1287" width="13" style="66" customWidth="1"/>
    <col min="1288" max="1288" width="14" style="66" customWidth="1"/>
    <col min="1289" max="1289" width="15" style="66" customWidth="1"/>
    <col min="1290" max="1290" width="15.21875" style="66" customWidth="1"/>
    <col min="1291" max="1291" width="1.88671875" style="66" customWidth="1"/>
    <col min="1292" max="1292" width="10.5546875" style="66" customWidth="1"/>
    <col min="1293" max="1297" width="8" style="66" customWidth="1"/>
    <col min="1298" max="1537" width="9.109375" style="66" hidden="1"/>
    <col min="1538" max="1538" width="6.88671875" style="66" customWidth="1"/>
    <col min="1539" max="1539" width="23.33203125" style="66" customWidth="1"/>
    <col min="1540" max="1540" width="42.88671875" style="66" customWidth="1"/>
    <col min="1541" max="1541" width="14" style="66" customWidth="1"/>
    <col min="1542" max="1542" width="14.109375" style="66" customWidth="1"/>
    <col min="1543" max="1543" width="13" style="66" customWidth="1"/>
    <col min="1544" max="1544" width="14" style="66" customWidth="1"/>
    <col min="1545" max="1545" width="15" style="66" customWidth="1"/>
    <col min="1546" max="1546" width="15.21875" style="66" customWidth="1"/>
    <col min="1547" max="1547" width="1.88671875" style="66" customWidth="1"/>
    <col min="1548" max="1548" width="10.5546875" style="66" customWidth="1"/>
    <col min="1549" max="1553" width="8" style="66" customWidth="1"/>
    <col min="1554" max="1793" width="9.109375" style="66" hidden="1"/>
    <col min="1794" max="1794" width="6.88671875" style="66" customWidth="1"/>
    <col min="1795" max="1795" width="23.33203125" style="66" customWidth="1"/>
    <col min="1796" max="1796" width="42.88671875" style="66" customWidth="1"/>
    <col min="1797" max="1797" width="14" style="66" customWidth="1"/>
    <col min="1798" max="1798" width="14.109375" style="66" customWidth="1"/>
    <col min="1799" max="1799" width="13" style="66" customWidth="1"/>
    <col min="1800" max="1800" width="14" style="66" customWidth="1"/>
    <col min="1801" max="1801" width="15" style="66" customWidth="1"/>
    <col min="1802" max="1802" width="15.21875" style="66" customWidth="1"/>
    <col min="1803" max="1803" width="1.88671875" style="66" customWidth="1"/>
    <col min="1804" max="1804" width="10.5546875" style="66" customWidth="1"/>
    <col min="1805" max="1809" width="8" style="66" customWidth="1"/>
    <col min="1810" max="2049" width="9.109375" style="66" hidden="1"/>
    <col min="2050" max="2050" width="6.88671875" style="66" customWidth="1"/>
    <col min="2051" max="2051" width="23.33203125" style="66" customWidth="1"/>
    <col min="2052" max="2052" width="42.88671875" style="66" customWidth="1"/>
    <col min="2053" max="2053" width="14" style="66" customWidth="1"/>
    <col min="2054" max="2054" width="14.109375" style="66" customWidth="1"/>
    <col min="2055" max="2055" width="13" style="66" customWidth="1"/>
    <col min="2056" max="2056" width="14" style="66" customWidth="1"/>
    <col min="2057" max="2057" width="15" style="66" customWidth="1"/>
    <col min="2058" max="2058" width="15.21875" style="66" customWidth="1"/>
    <col min="2059" max="2059" width="1.88671875" style="66" customWidth="1"/>
    <col min="2060" max="2060" width="10.5546875" style="66" customWidth="1"/>
    <col min="2061" max="2065" width="8" style="66" customWidth="1"/>
    <col min="2066" max="2305" width="9.109375" style="66" hidden="1"/>
    <col min="2306" max="2306" width="6.88671875" style="66" customWidth="1"/>
    <col min="2307" max="2307" width="23.33203125" style="66" customWidth="1"/>
    <col min="2308" max="2308" width="42.88671875" style="66" customWidth="1"/>
    <col min="2309" max="2309" width="14" style="66" customWidth="1"/>
    <col min="2310" max="2310" width="14.109375" style="66" customWidth="1"/>
    <col min="2311" max="2311" width="13" style="66" customWidth="1"/>
    <col min="2312" max="2312" width="14" style="66" customWidth="1"/>
    <col min="2313" max="2313" width="15" style="66" customWidth="1"/>
    <col min="2314" max="2314" width="15.21875" style="66" customWidth="1"/>
    <col min="2315" max="2315" width="1.88671875" style="66" customWidth="1"/>
    <col min="2316" max="2316" width="10.5546875" style="66" customWidth="1"/>
    <col min="2317" max="2321" width="8" style="66" customWidth="1"/>
    <col min="2322" max="2561" width="9.109375" style="66" hidden="1"/>
    <col min="2562" max="2562" width="6.88671875" style="66" customWidth="1"/>
    <col min="2563" max="2563" width="23.33203125" style="66" customWidth="1"/>
    <col min="2564" max="2564" width="42.88671875" style="66" customWidth="1"/>
    <col min="2565" max="2565" width="14" style="66" customWidth="1"/>
    <col min="2566" max="2566" width="14.109375" style="66" customWidth="1"/>
    <col min="2567" max="2567" width="13" style="66" customWidth="1"/>
    <col min="2568" max="2568" width="14" style="66" customWidth="1"/>
    <col min="2569" max="2569" width="15" style="66" customWidth="1"/>
    <col min="2570" max="2570" width="15.21875" style="66" customWidth="1"/>
    <col min="2571" max="2571" width="1.88671875" style="66" customWidth="1"/>
    <col min="2572" max="2572" width="10.5546875" style="66" customWidth="1"/>
    <col min="2573" max="2577" width="8" style="66" customWidth="1"/>
    <col min="2578" max="2817" width="9.109375" style="66" hidden="1"/>
    <col min="2818" max="2818" width="6.88671875" style="66" customWidth="1"/>
    <col min="2819" max="2819" width="23.33203125" style="66" customWidth="1"/>
    <col min="2820" max="2820" width="42.88671875" style="66" customWidth="1"/>
    <col min="2821" max="2821" width="14" style="66" customWidth="1"/>
    <col min="2822" max="2822" width="14.109375" style="66" customWidth="1"/>
    <col min="2823" max="2823" width="13" style="66" customWidth="1"/>
    <col min="2824" max="2824" width="14" style="66" customWidth="1"/>
    <col min="2825" max="2825" width="15" style="66" customWidth="1"/>
    <col min="2826" max="2826" width="15.21875" style="66" customWidth="1"/>
    <col min="2827" max="2827" width="1.88671875" style="66" customWidth="1"/>
    <col min="2828" max="2828" width="10.5546875" style="66" customWidth="1"/>
    <col min="2829" max="2833" width="8" style="66" customWidth="1"/>
    <col min="2834" max="3073" width="9.109375" style="66" hidden="1"/>
    <col min="3074" max="3074" width="6.88671875" style="66" customWidth="1"/>
    <col min="3075" max="3075" width="23.33203125" style="66" customWidth="1"/>
    <col min="3076" max="3076" width="42.88671875" style="66" customWidth="1"/>
    <col min="3077" max="3077" width="14" style="66" customWidth="1"/>
    <col min="3078" max="3078" width="14.109375" style="66" customWidth="1"/>
    <col min="3079" max="3079" width="13" style="66" customWidth="1"/>
    <col min="3080" max="3080" width="14" style="66" customWidth="1"/>
    <col min="3081" max="3081" width="15" style="66" customWidth="1"/>
    <col min="3082" max="3082" width="15.21875" style="66" customWidth="1"/>
    <col min="3083" max="3083" width="1.88671875" style="66" customWidth="1"/>
    <col min="3084" max="3084" width="10.5546875" style="66" customWidth="1"/>
    <col min="3085" max="3089" width="8" style="66" customWidth="1"/>
    <col min="3090" max="3329" width="9.109375" style="66" hidden="1"/>
    <col min="3330" max="3330" width="6.88671875" style="66" customWidth="1"/>
    <col min="3331" max="3331" width="23.33203125" style="66" customWidth="1"/>
    <col min="3332" max="3332" width="42.88671875" style="66" customWidth="1"/>
    <col min="3333" max="3333" width="14" style="66" customWidth="1"/>
    <col min="3334" max="3334" width="14.109375" style="66" customWidth="1"/>
    <col min="3335" max="3335" width="13" style="66" customWidth="1"/>
    <col min="3336" max="3336" width="14" style="66" customWidth="1"/>
    <col min="3337" max="3337" width="15" style="66" customWidth="1"/>
    <col min="3338" max="3338" width="15.21875" style="66" customWidth="1"/>
    <col min="3339" max="3339" width="1.88671875" style="66" customWidth="1"/>
    <col min="3340" max="3340" width="10.5546875" style="66" customWidth="1"/>
    <col min="3341" max="3345" width="8" style="66" customWidth="1"/>
    <col min="3346" max="3585" width="9.109375" style="66" hidden="1"/>
    <col min="3586" max="3586" width="6.88671875" style="66" customWidth="1"/>
    <col min="3587" max="3587" width="23.33203125" style="66" customWidth="1"/>
    <col min="3588" max="3588" width="42.88671875" style="66" customWidth="1"/>
    <col min="3589" max="3589" width="14" style="66" customWidth="1"/>
    <col min="3590" max="3590" width="14.109375" style="66" customWidth="1"/>
    <col min="3591" max="3591" width="13" style="66" customWidth="1"/>
    <col min="3592" max="3592" width="14" style="66" customWidth="1"/>
    <col min="3593" max="3593" width="15" style="66" customWidth="1"/>
    <col min="3594" max="3594" width="15.21875" style="66" customWidth="1"/>
    <col min="3595" max="3595" width="1.88671875" style="66" customWidth="1"/>
    <col min="3596" max="3596" width="10.5546875" style="66" customWidth="1"/>
    <col min="3597" max="3601" width="8" style="66" customWidth="1"/>
    <col min="3602" max="3841" width="9.109375" style="66" hidden="1"/>
    <col min="3842" max="3842" width="6.88671875" style="66" customWidth="1"/>
    <col min="3843" max="3843" width="23.33203125" style="66" customWidth="1"/>
    <col min="3844" max="3844" width="42.88671875" style="66" customWidth="1"/>
    <col min="3845" max="3845" width="14" style="66" customWidth="1"/>
    <col min="3846" max="3846" width="14.109375" style="66" customWidth="1"/>
    <col min="3847" max="3847" width="13" style="66" customWidth="1"/>
    <col min="3848" max="3848" width="14" style="66" customWidth="1"/>
    <col min="3849" max="3849" width="15" style="66" customWidth="1"/>
    <col min="3850" max="3850" width="15.21875" style="66" customWidth="1"/>
    <col min="3851" max="3851" width="1.88671875" style="66" customWidth="1"/>
    <col min="3852" max="3852" width="10.5546875" style="66" customWidth="1"/>
    <col min="3853" max="3857" width="8" style="66" customWidth="1"/>
    <col min="3858" max="4097" width="9.109375" style="66" hidden="1"/>
    <col min="4098" max="4098" width="6.88671875" style="66" customWidth="1"/>
    <col min="4099" max="4099" width="23.33203125" style="66" customWidth="1"/>
    <col min="4100" max="4100" width="42.88671875" style="66" customWidth="1"/>
    <col min="4101" max="4101" width="14" style="66" customWidth="1"/>
    <col min="4102" max="4102" width="14.109375" style="66" customWidth="1"/>
    <col min="4103" max="4103" width="13" style="66" customWidth="1"/>
    <col min="4104" max="4104" width="14" style="66" customWidth="1"/>
    <col min="4105" max="4105" width="15" style="66" customWidth="1"/>
    <col min="4106" max="4106" width="15.21875" style="66" customWidth="1"/>
    <col min="4107" max="4107" width="1.88671875" style="66" customWidth="1"/>
    <col min="4108" max="4108" width="10.5546875" style="66" customWidth="1"/>
    <col min="4109" max="4113" width="8" style="66" customWidth="1"/>
    <col min="4114" max="4353" width="9.109375" style="66" hidden="1"/>
    <col min="4354" max="4354" width="6.88671875" style="66" customWidth="1"/>
    <col min="4355" max="4355" width="23.33203125" style="66" customWidth="1"/>
    <col min="4356" max="4356" width="42.88671875" style="66" customWidth="1"/>
    <col min="4357" max="4357" width="14" style="66" customWidth="1"/>
    <col min="4358" max="4358" width="14.109375" style="66" customWidth="1"/>
    <col min="4359" max="4359" width="13" style="66" customWidth="1"/>
    <col min="4360" max="4360" width="14" style="66" customWidth="1"/>
    <col min="4361" max="4361" width="15" style="66" customWidth="1"/>
    <col min="4362" max="4362" width="15.21875" style="66" customWidth="1"/>
    <col min="4363" max="4363" width="1.88671875" style="66" customWidth="1"/>
    <col min="4364" max="4364" width="10.5546875" style="66" customWidth="1"/>
    <col min="4365" max="4369" width="8" style="66" customWidth="1"/>
    <col min="4370" max="4609" width="9.109375" style="66" hidden="1"/>
    <col min="4610" max="4610" width="6.88671875" style="66" customWidth="1"/>
    <col min="4611" max="4611" width="23.33203125" style="66" customWidth="1"/>
    <col min="4612" max="4612" width="42.88671875" style="66" customWidth="1"/>
    <col min="4613" max="4613" width="14" style="66" customWidth="1"/>
    <col min="4614" max="4614" width="14.109375" style="66" customWidth="1"/>
    <col min="4615" max="4615" width="13" style="66" customWidth="1"/>
    <col min="4616" max="4616" width="14" style="66" customWidth="1"/>
    <col min="4617" max="4617" width="15" style="66" customWidth="1"/>
    <col min="4618" max="4618" width="15.21875" style="66" customWidth="1"/>
    <col min="4619" max="4619" width="1.88671875" style="66" customWidth="1"/>
    <col min="4620" max="4620" width="10.5546875" style="66" customWidth="1"/>
    <col min="4621" max="4625" width="8" style="66" customWidth="1"/>
    <col min="4626" max="4865" width="9.109375" style="66" hidden="1"/>
    <col min="4866" max="4866" width="6.88671875" style="66" customWidth="1"/>
    <col min="4867" max="4867" width="23.33203125" style="66" customWidth="1"/>
    <col min="4868" max="4868" width="42.88671875" style="66" customWidth="1"/>
    <col min="4869" max="4869" width="14" style="66" customWidth="1"/>
    <col min="4870" max="4870" width="14.109375" style="66" customWidth="1"/>
    <col min="4871" max="4871" width="13" style="66" customWidth="1"/>
    <col min="4872" max="4872" width="14" style="66" customWidth="1"/>
    <col min="4873" max="4873" width="15" style="66" customWidth="1"/>
    <col min="4874" max="4874" width="15.21875" style="66" customWidth="1"/>
    <col min="4875" max="4875" width="1.88671875" style="66" customWidth="1"/>
    <col min="4876" max="4876" width="10.5546875" style="66" customWidth="1"/>
    <col min="4877" max="4881" width="8" style="66" customWidth="1"/>
    <col min="4882" max="5121" width="9.109375" style="66" hidden="1"/>
    <col min="5122" max="5122" width="6.88671875" style="66" customWidth="1"/>
    <col min="5123" max="5123" width="23.33203125" style="66" customWidth="1"/>
    <col min="5124" max="5124" width="42.88671875" style="66" customWidth="1"/>
    <col min="5125" max="5125" width="14" style="66" customWidth="1"/>
    <col min="5126" max="5126" width="14.109375" style="66" customWidth="1"/>
    <col min="5127" max="5127" width="13" style="66" customWidth="1"/>
    <col min="5128" max="5128" width="14" style="66" customWidth="1"/>
    <col min="5129" max="5129" width="15" style="66" customWidth="1"/>
    <col min="5130" max="5130" width="15.21875" style="66" customWidth="1"/>
    <col min="5131" max="5131" width="1.88671875" style="66" customWidth="1"/>
    <col min="5132" max="5132" width="10.5546875" style="66" customWidth="1"/>
    <col min="5133" max="5137" width="8" style="66" customWidth="1"/>
    <col min="5138" max="5377" width="9.109375" style="66" hidden="1"/>
    <col min="5378" max="5378" width="6.88671875" style="66" customWidth="1"/>
    <col min="5379" max="5379" width="23.33203125" style="66" customWidth="1"/>
    <col min="5380" max="5380" width="42.88671875" style="66" customWidth="1"/>
    <col min="5381" max="5381" width="14" style="66" customWidth="1"/>
    <col min="5382" max="5382" width="14.109375" style="66" customWidth="1"/>
    <col min="5383" max="5383" width="13" style="66" customWidth="1"/>
    <col min="5384" max="5384" width="14" style="66" customWidth="1"/>
    <col min="5385" max="5385" width="15" style="66" customWidth="1"/>
    <col min="5386" max="5386" width="15.21875" style="66" customWidth="1"/>
    <col min="5387" max="5387" width="1.88671875" style="66" customWidth="1"/>
    <col min="5388" max="5388" width="10.5546875" style="66" customWidth="1"/>
    <col min="5389" max="5393" width="8" style="66" customWidth="1"/>
    <col min="5394" max="5633" width="9.109375" style="66" hidden="1"/>
    <col min="5634" max="5634" width="6.88671875" style="66" customWidth="1"/>
    <col min="5635" max="5635" width="23.33203125" style="66" customWidth="1"/>
    <col min="5636" max="5636" width="42.88671875" style="66" customWidth="1"/>
    <col min="5637" max="5637" width="14" style="66" customWidth="1"/>
    <col min="5638" max="5638" width="14.109375" style="66" customWidth="1"/>
    <col min="5639" max="5639" width="13" style="66" customWidth="1"/>
    <col min="5640" max="5640" width="14" style="66" customWidth="1"/>
    <col min="5641" max="5641" width="15" style="66" customWidth="1"/>
    <col min="5642" max="5642" width="15.21875" style="66" customWidth="1"/>
    <col min="5643" max="5643" width="1.88671875" style="66" customWidth="1"/>
    <col min="5644" max="5644" width="10.5546875" style="66" customWidth="1"/>
    <col min="5645" max="5649" width="8" style="66" customWidth="1"/>
    <col min="5650" max="5889" width="9.109375" style="66" hidden="1"/>
    <col min="5890" max="5890" width="6.88671875" style="66" customWidth="1"/>
    <col min="5891" max="5891" width="23.33203125" style="66" customWidth="1"/>
    <col min="5892" max="5892" width="42.88671875" style="66" customWidth="1"/>
    <col min="5893" max="5893" width="14" style="66" customWidth="1"/>
    <col min="5894" max="5894" width="14.109375" style="66" customWidth="1"/>
    <col min="5895" max="5895" width="13" style="66" customWidth="1"/>
    <col min="5896" max="5896" width="14" style="66" customWidth="1"/>
    <col min="5897" max="5897" width="15" style="66" customWidth="1"/>
    <col min="5898" max="5898" width="15.21875" style="66" customWidth="1"/>
    <col min="5899" max="5899" width="1.88671875" style="66" customWidth="1"/>
    <col min="5900" max="5900" width="10.5546875" style="66" customWidth="1"/>
    <col min="5901" max="5905" width="8" style="66" customWidth="1"/>
    <col min="5906" max="6145" width="9.109375" style="66" hidden="1"/>
    <col min="6146" max="6146" width="6.88671875" style="66" customWidth="1"/>
    <col min="6147" max="6147" width="23.33203125" style="66" customWidth="1"/>
    <col min="6148" max="6148" width="42.88671875" style="66" customWidth="1"/>
    <col min="6149" max="6149" width="14" style="66" customWidth="1"/>
    <col min="6150" max="6150" width="14.109375" style="66" customWidth="1"/>
    <col min="6151" max="6151" width="13" style="66" customWidth="1"/>
    <col min="6152" max="6152" width="14" style="66" customWidth="1"/>
    <col min="6153" max="6153" width="15" style="66" customWidth="1"/>
    <col min="6154" max="6154" width="15.21875" style="66" customWidth="1"/>
    <col min="6155" max="6155" width="1.88671875" style="66" customWidth="1"/>
    <col min="6156" max="6156" width="10.5546875" style="66" customWidth="1"/>
    <col min="6157" max="6161" width="8" style="66" customWidth="1"/>
    <col min="6162" max="6401" width="9.109375" style="66" hidden="1"/>
    <col min="6402" max="6402" width="6.88671875" style="66" customWidth="1"/>
    <col min="6403" max="6403" width="23.33203125" style="66" customWidth="1"/>
    <col min="6404" max="6404" width="42.88671875" style="66" customWidth="1"/>
    <col min="6405" max="6405" width="14" style="66" customWidth="1"/>
    <col min="6406" max="6406" width="14.109375" style="66" customWidth="1"/>
    <col min="6407" max="6407" width="13" style="66" customWidth="1"/>
    <col min="6408" max="6408" width="14" style="66" customWidth="1"/>
    <col min="6409" max="6409" width="15" style="66" customWidth="1"/>
    <col min="6410" max="6410" width="15.21875" style="66" customWidth="1"/>
    <col min="6411" max="6411" width="1.88671875" style="66" customWidth="1"/>
    <col min="6412" max="6412" width="10.5546875" style="66" customWidth="1"/>
    <col min="6413" max="6417" width="8" style="66" customWidth="1"/>
    <col min="6418" max="6657" width="9.109375" style="66" hidden="1"/>
    <col min="6658" max="6658" width="6.88671875" style="66" customWidth="1"/>
    <col min="6659" max="6659" width="23.33203125" style="66" customWidth="1"/>
    <col min="6660" max="6660" width="42.88671875" style="66" customWidth="1"/>
    <col min="6661" max="6661" width="14" style="66" customWidth="1"/>
    <col min="6662" max="6662" width="14.109375" style="66" customWidth="1"/>
    <col min="6663" max="6663" width="13" style="66" customWidth="1"/>
    <col min="6664" max="6664" width="14" style="66" customWidth="1"/>
    <col min="6665" max="6665" width="15" style="66" customWidth="1"/>
    <col min="6666" max="6666" width="15.21875" style="66" customWidth="1"/>
    <col min="6667" max="6667" width="1.88671875" style="66" customWidth="1"/>
    <col min="6668" max="6668" width="10.5546875" style="66" customWidth="1"/>
    <col min="6669" max="6673" width="8" style="66" customWidth="1"/>
    <col min="6674" max="6913" width="9.109375" style="66" hidden="1"/>
    <col min="6914" max="6914" width="6.88671875" style="66" customWidth="1"/>
    <col min="6915" max="6915" width="23.33203125" style="66" customWidth="1"/>
    <col min="6916" max="6916" width="42.88671875" style="66" customWidth="1"/>
    <col min="6917" max="6917" width="14" style="66" customWidth="1"/>
    <col min="6918" max="6918" width="14.109375" style="66" customWidth="1"/>
    <col min="6919" max="6919" width="13" style="66" customWidth="1"/>
    <col min="6920" max="6920" width="14" style="66" customWidth="1"/>
    <col min="6921" max="6921" width="15" style="66" customWidth="1"/>
    <col min="6922" max="6922" width="15.21875" style="66" customWidth="1"/>
    <col min="6923" max="6923" width="1.88671875" style="66" customWidth="1"/>
    <col min="6924" max="6924" width="10.5546875" style="66" customWidth="1"/>
    <col min="6925" max="6929" width="8" style="66" customWidth="1"/>
    <col min="6930" max="7169" width="9.109375" style="66" hidden="1"/>
    <col min="7170" max="7170" width="6.88671875" style="66" customWidth="1"/>
    <col min="7171" max="7171" width="23.33203125" style="66" customWidth="1"/>
    <col min="7172" max="7172" width="42.88671875" style="66" customWidth="1"/>
    <col min="7173" max="7173" width="14" style="66" customWidth="1"/>
    <col min="7174" max="7174" width="14.109375" style="66" customWidth="1"/>
    <col min="7175" max="7175" width="13" style="66" customWidth="1"/>
    <col min="7176" max="7176" width="14" style="66" customWidth="1"/>
    <col min="7177" max="7177" width="15" style="66" customWidth="1"/>
    <col min="7178" max="7178" width="15.21875" style="66" customWidth="1"/>
    <col min="7179" max="7179" width="1.88671875" style="66" customWidth="1"/>
    <col min="7180" max="7180" width="10.5546875" style="66" customWidth="1"/>
    <col min="7181" max="7185" width="8" style="66" customWidth="1"/>
    <col min="7186" max="7425" width="9.109375" style="66" hidden="1"/>
    <col min="7426" max="7426" width="6.88671875" style="66" customWidth="1"/>
    <col min="7427" max="7427" width="23.33203125" style="66" customWidth="1"/>
    <col min="7428" max="7428" width="42.88671875" style="66" customWidth="1"/>
    <col min="7429" max="7429" width="14" style="66" customWidth="1"/>
    <col min="7430" max="7430" width="14.109375" style="66" customWidth="1"/>
    <col min="7431" max="7431" width="13" style="66" customWidth="1"/>
    <col min="7432" max="7432" width="14" style="66" customWidth="1"/>
    <col min="7433" max="7433" width="15" style="66" customWidth="1"/>
    <col min="7434" max="7434" width="15.21875" style="66" customWidth="1"/>
    <col min="7435" max="7435" width="1.88671875" style="66" customWidth="1"/>
    <col min="7436" max="7436" width="10.5546875" style="66" customWidth="1"/>
    <col min="7437" max="7441" width="8" style="66" customWidth="1"/>
    <col min="7442" max="7681" width="9.109375" style="66" hidden="1"/>
    <col min="7682" max="7682" width="6.88671875" style="66" customWidth="1"/>
    <col min="7683" max="7683" width="23.33203125" style="66" customWidth="1"/>
    <col min="7684" max="7684" width="42.88671875" style="66" customWidth="1"/>
    <col min="7685" max="7685" width="14" style="66" customWidth="1"/>
    <col min="7686" max="7686" width="14.109375" style="66" customWidth="1"/>
    <col min="7687" max="7687" width="13" style="66" customWidth="1"/>
    <col min="7688" max="7688" width="14" style="66" customWidth="1"/>
    <col min="7689" max="7689" width="15" style="66" customWidth="1"/>
    <col min="7690" max="7690" width="15.21875" style="66" customWidth="1"/>
    <col min="7691" max="7691" width="1.88671875" style="66" customWidth="1"/>
    <col min="7692" max="7692" width="10.5546875" style="66" customWidth="1"/>
    <col min="7693" max="7697" width="8" style="66" customWidth="1"/>
    <col min="7698" max="7937" width="9.109375" style="66" hidden="1"/>
    <col min="7938" max="7938" width="6.88671875" style="66" customWidth="1"/>
    <col min="7939" max="7939" width="23.33203125" style="66" customWidth="1"/>
    <col min="7940" max="7940" width="42.88671875" style="66" customWidth="1"/>
    <col min="7941" max="7941" width="14" style="66" customWidth="1"/>
    <col min="7942" max="7942" width="14.109375" style="66" customWidth="1"/>
    <col min="7943" max="7943" width="13" style="66" customWidth="1"/>
    <col min="7944" max="7944" width="14" style="66" customWidth="1"/>
    <col min="7945" max="7945" width="15" style="66" customWidth="1"/>
    <col min="7946" max="7946" width="15.21875" style="66" customWidth="1"/>
    <col min="7947" max="7947" width="1.88671875" style="66" customWidth="1"/>
    <col min="7948" max="7948" width="10.5546875" style="66" customWidth="1"/>
    <col min="7949" max="7953" width="8" style="66" customWidth="1"/>
    <col min="7954" max="8193" width="9.109375" style="66" hidden="1"/>
    <col min="8194" max="8194" width="6.88671875" style="66" customWidth="1"/>
    <col min="8195" max="8195" width="23.33203125" style="66" customWidth="1"/>
    <col min="8196" max="8196" width="42.88671875" style="66" customWidth="1"/>
    <col min="8197" max="8197" width="14" style="66" customWidth="1"/>
    <col min="8198" max="8198" width="14.109375" style="66" customWidth="1"/>
    <col min="8199" max="8199" width="13" style="66" customWidth="1"/>
    <col min="8200" max="8200" width="14" style="66" customWidth="1"/>
    <col min="8201" max="8201" width="15" style="66" customWidth="1"/>
    <col min="8202" max="8202" width="15.21875" style="66" customWidth="1"/>
    <col min="8203" max="8203" width="1.88671875" style="66" customWidth="1"/>
    <col min="8204" max="8204" width="10.5546875" style="66" customWidth="1"/>
    <col min="8205" max="8209" width="8" style="66" customWidth="1"/>
    <col min="8210" max="8449" width="9.109375" style="66" hidden="1"/>
    <col min="8450" max="8450" width="6.88671875" style="66" customWidth="1"/>
    <col min="8451" max="8451" width="23.33203125" style="66" customWidth="1"/>
    <col min="8452" max="8452" width="42.88671875" style="66" customWidth="1"/>
    <col min="8453" max="8453" width="14" style="66" customWidth="1"/>
    <col min="8454" max="8454" width="14.109375" style="66" customWidth="1"/>
    <col min="8455" max="8455" width="13" style="66" customWidth="1"/>
    <col min="8456" max="8456" width="14" style="66" customWidth="1"/>
    <col min="8457" max="8457" width="15" style="66" customWidth="1"/>
    <col min="8458" max="8458" width="15.21875" style="66" customWidth="1"/>
    <col min="8459" max="8459" width="1.88671875" style="66" customWidth="1"/>
    <col min="8460" max="8460" width="10.5546875" style="66" customWidth="1"/>
    <col min="8461" max="8465" width="8" style="66" customWidth="1"/>
    <col min="8466" max="8705" width="9.109375" style="66" hidden="1"/>
    <col min="8706" max="8706" width="6.88671875" style="66" customWidth="1"/>
    <col min="8707" max="8707" width="23.33203125" style="66" customWidth="1"/>
    <col min="8708" max="8708" width="42.88671875" style="66" customWidth="1"/>
    <col min="8709" max="8709" width="14" style="66" customWidth="1"/>
    <col min="8710" max="8710" width="14.109375" style="66" customWidth="1"/>
    <col min="8711" max="8711" width="13" style="66" customWidth="1"/>
    <col min="8712" max="8712" width="14" style="66" customWidth="1"/>
    <col min="8713" max="8713" width="15" style="66" customWidth="1"/>
    <col min="8714" max="8714" width="15.21875" style="66" customWidth="1"/>
    <col min="8715" max="8715" width="1.88671875" style="66" customWidth="1"/>
    <col min="8716" max="8716" width="10.5546875" style="66" customWidth="1"/>
    <col min="8717" max="8721" width="8" style="66" customWidth="1"/>
    <col min="8722" max="8961" width="9.109375" style="66" hidden="1"/>
    <col min="8962" max="8962" width="6.88671875" style="66" customWidth="1"/>
    <col min="8963" max="8963" width="23.33203125" style="66" customWidth="1"/>
    <col min="8964" max="8964" width="42.88671875" style="66" customWidth="1"/>
    <col min="8965" max="8965" width="14" style="66" customWidth="1"/>
    <col min="8966" max="8966" width="14.109375" style="66" customWidth="1"/>
    <col min="8967" max="8967" width="13" style="66" customWidth="1"/>
    <col min="8968" max="8968" width="14" style="66" customWidth="1"/>
    <col min="8969" max="8969" width="15" style="66" customWidth="1"/>
    <col min="8970" max="8970" width="15.21875" style="66" customWidth="1"/>
    <col min="8971" max="8971" width="1.88671875" style="66" customWidth="1"/>
    <col min="8972" max="8972" width="10.5546875" style="66" customWidth="1"/>
    <col min="8973" max="8977" width="8" style="66" customWidth="1"/>
    <col min="8978" max="9217" width="9.109375" style="66" hidden="1"/>
    <col min="9218" max="9218" width="6.88671875" style="66" customWidth="1"/>
    <col min="9219" max="9219" width="23.33203125" style="66" customWidth="1"/>
    <col min="9220" max="9220" width="42.88671875" style="66" customWidth="1"/>
    <col min="9221" max="9221" width="14" style="66" customWidth="1"/>
    <col min="9222" max="9222" width="14.109375" style="66" customWidth="1"/>
    <col min="9223" max="9223" width="13" style="66" customWidth="1"/>
    <col min="9224" max="9224" width="14" style="66" customWidth="1"/>
    <col min="9225" max="9225" width="15" style="66" customWidth="1"/>
    <col min="9226" max="9226" width="15.21875" style="66" customWidth="1"/>
    <col min="9227" max="9227" width="1.88671875" style="66" customWidth="1"/>
    <col min="9228" max="9228" width="10.5546875" style="66" customWidth="1"/>
    <col min="9229" max="9233" width="8" style="66" customWidth="1"/>
    <col min="9234" max="9473" width="9.109375" style="66" hidden="1"/>
    <col min="9474" max="9474" width="6.88671875" style="66" customWidth="1"/>
    <col min="9475" max="9475" width="23.33203125" style="66" customWidth="1"/>
    <col min="9476" max="9476" width="42.88671875" style="66" customWidth="1"/>
    <col min="9477" max="9477" width="14" style="66" customWidth="1"/>
    <col min="9478" max="9478" width="14.109375" style="66" customWidth="1"/>
    <col min="9479" max="9479" width="13" style="66" customWidth="1"/>
    <col min="9480" max="9480" width="14" style="66" customWidth="1"/>
    <col min="9481" max="9481" width="15" style="66" customWidth="1"/>
    <col min="9482" max="9482" width="15.21875" style="66" customWidth="1"/>
    <col min="9483" max="9483" width="1.88671875" style="66" customWidth="1"/>
    <col min="9484" max="9484" width="10.5546875" style="66" customWidth="1"/>
    <col min="9485" max="9489" width="8" style="66" customWidth="1"/>
    <col min="9490" max="9729" width="9.109375" style="66" hidden="1"/>
    <col min="9730" max="9730" width="6.88671875" style="66" customWidth="1"/>
    <col min="9731" max="9731" width="23.33203125" style="66" customWidth="1"/>
    <col min="9732" max="9732" width="42.88671875" style="66" customWidth="1"/>
    <col min="9733" max="9733" width="14" style="66" customWidth="1"/>
    <col min="9734" max="9734" width="14.109375" style="66" customWidth="1"/>
    <col min="9735" max="9735" width="13" style="66" customWidth="1"/>
    <col min="9736" max="9736" width="14" style="66" customWidth="1"/>
    <col min="9737" max="9737" width="15" style="66" customWidth="1"/>
    <col min="9738" max="9738" width="15.21875" style="66" customWidth="1"/>
    <col min="9739" max="9739" width="1.88671875" style="66" customWidth="1"/>
    <col min="9740" max="9740" width="10.5546875" style="66" customWidth="1"/>
    <col min="9741" max="9745" width="8" style="66" customWidth="1"/>
    <col min="9746" max="9985" width="9.109375" style="66" hidden="1"/>
    <col min="9986" max="9986" width="6.88671875" style="66" customWidth="1"/>
    <col min="9987" max="9987" width="23.33203125" style="66" customWidth="1"/>
    <col min="9988" max="9988" width="42.88671875" style="66" customWidth="1"/>
    <col min="9989" max="9989" width="14" style="66" customWidth="1"/>
    <col min="9990" max="9990" width="14.109375" style="66" customWidth="1"/>
    <col min="9991" max="9991" width="13" style="66" customWidth="1"/>
    <col min="9992" max="9992" width="14" style="66" customWidth="1"/>
    <col min="9993" max="9993" width="15" style="66" customWidth="1"/>
    <col min="9994" max="9994" width="15.21875" style="66" customWidth="1"/>
    <col min="9995" max="9995" width="1.88671875" style="66" customWidth="1"/>
    <col min="9996" max="9996" width="10.5546875" style="66" customWidth="1"/>
    <col min="9997" max="10001" width="8" style="66" customWidth="1"/>
    <col min="10002" max="10241" width="9.109375" style="66" hidden="1"/>
    <col min="10242" max="10242" width="6.88671875" style="66" customWidth="1"/>
    <col min="10243" max="10243" width="23.33203125" style="66" customWidth="1"/>
    <col min="10244" max="10244" width="42.88671875" style="66" customWidth="1"/>
    <col min="10245" max="10245" width="14" style="66" customWidth="1"/>
    <col min="10246" max="10246" width="14.109375" style="66" customWidth="1"/>
    <col min="10247" max="10247" width="13" style="66" customWidth="1"/>
    <col min="10248" max="10248" width="14" style="66" customWidth="1"/>
    <col min="10249" max="10249" width="15" style="66" customWidth="1"/>
    <col min="10250" max="10250" width="15.21875" style="66" customWidth="1"/>
    <col min="10251" max="10251" width="1.88671875" style="66" customWidth="1"/>
    <col min="10252" max="10252" width="10.5546875" style="66" customWidth="1"/>
    <col min="10253" max="10257" width="8" style="66" customWidth="1"/>
    <col min="10258" max="10497" width="9.109375" style="66" hidden="1"/>
    <col min="10498" max="10498" width="6.88671875" style="66" customWidth="1"/>
    <col min="10499" max="10499" width="23.33203125" style="66" customWidth="1"/>
    <col min="10500" max="10500" width="42.88671875" style="66" customWidth="1"/>
    <col min="10501" max="10501" width="14" style="66" customWidth="1"/>
    <col min="10502" max="10502" width="14.109375" style="66" customWidth="1"/>
    <col min="10503" max="10503" width="13" style="66" customWidth="1"/>
    <col min="10504" max="10504" width="14" style="66" customWidth="1"/>
    <col min="10505" max="10505" width="15" style="66" customWidth="1"/>
    <col min="10506" max="10506" width="15.21875" style="66" customWidth="1"/>
    <col min="10507" max="10507" width="1.88671875" style="66" customWidth="1"/>
    <col min="10508" max="10508" width="10.5546875" style="66" customWidth="1"/>
    <col min="10509" max="10513" width="8" style="66" customWidth="1"/>
    <col min="10514" max="10753" width="9.109375" style="66" hidden="1"/>
    <col min="10754" max="10754" width="6.88671875" style="66" customWidth="1"/>
    <col min="10755" max="10755" width="23.33203125" style="66" customWidth="1"/>
    <col min="10756" max="10756" width="42.88671875" style="66" customWidth="1"/>
    <col min="10757" max="10757" width="14" style="66" customWidth="1"/>
    <col min="10758" max="10758" width="14.109375" style="66" customWidth="1"/>
    <col min="10759" max="10759" width="13" style="66" customWidth="1"/>
    <col min="10760" max="10760" width="14" style="66" customWidth="1"/>
    <col min="10761" max="10761" width="15" style="66" customWidth="1"/>
    <col min="10762" max="10762" width="15.21875" style="66" customWidth="1"/>
    <col min="10763" max="10763" width="1.88671875" style="66" customWidth="1"/>
    <col min="10764" max="10764" width="10.5546875" style="66" customWidth="1"/>
    <col min="10765" max="10769" width="8" style="66" customWidth="1"/>
    <col min="10770" max="11009" width="9.109375" style="66" hidden="1"/>
    <col min="11010" max="11010" width="6.88671875" style="66" customWidth="1"/>
    <col min="11011" max="11011" width="23.33203125" style="66" customWidth="1"/>
    <col min="11012" max="11012" width="42.88671875" style="66" customWidth="1"/>
    <col min="11013" max="11013" width="14" style="66" customWidth="1"/>
    <col min="11014" max="11014" width="14.109375" style="66" customWidth="1"/>
    <col min="11015" max="11015" width="13" style="66" customWidth="1"/>
    <col min="11016" max="11016" width="14" style="66" customWidth="1"/>
    <col min="11017" max="11017" width="15" style="66" customWidth="1"/>
    <col min="11018" max="11018" width="15.21875" style="66" customWidth="1"/>
    <col min="11019" max="11019" width="1.88671875" style="66" customWidth="1"/>
    <col min="11020" max="11020" width="10.5546875" style="66" customWidth="1"/>
    <col min="11021" max="11025" width="8" style="66" customWidth="1"/>
    <col min="11026" max="11265" width="9.109375" style="66" hidden="1"/>
    <col min="11266" max="11266" width="6.88671875" style="66" customWidth="1"/>
    <col min="11267" max="11267" width="23.33203125" style="66" customWidth="1"/>
    <col min="11268" max="11268" width="42.88671875" style="66" customWidth="1"/>
    <col min="11269" max="11269" width="14" style="66" customWidth="1"/>
    <col min="11270" max="11270" width="14.109375" style="66" customWidth="1"/>
    <col min="11271" max="11271" width="13" style="66" customWidth="1"/>
    <col min="11272" max="11272" width="14" style="66" customWidth="1"/>
    <col min="11273" max="11273" width="15" style="66" customWidth="1"/>
    <col min="11274" max="11274" width="15.21875" style="66" customWidth="1"/>
    <col min="11275" max="11275" width="1.88671875" style="66" customWidth="1"/>
    <col min="11276" max="11276" width="10.5546875" style="66" customWidth="1"/>
    <col min="11277" max="11281" width="8" style="66" customWidth="1"/>
    <col min="11282" max="11521" width="9.109375" style="66" hidden="1"/>
    <col min="11522" max="11522" width="6.88671875" style="66" customWidth="1"/>
    <col min="11523" max="11523" width="23.33203125" style="66" customWidth="1"/>
    <col min="11524" max="11524" width="42.88671875" style="66" customWidth="1"/>
    <col min="11525" max="11525" width="14" style="66" customWidth="1"/>
    <col min="11526" max="11526" width="14.109375" style="66" customWidth="1"/>
    <col min="11527" max="11527" width="13" style="66" customWidth="1"/>
    <col min="11528" max="11528" width="14" style="66" customWidth="1"/>
    <col min="11529" max="11529" width="15" style="66" customWidth="1"/>
    <col min="11530" max="11530" width="15.21875" style="66" customWidth="1"/>
    <col min="11531" max="11531" width="1.88671875" style="66" customWidth="1"/>
    <col min="11532" max="11532" width="10.5546875" style="66" customWidth="1"/>
    <col min="11533" max="11537" width="8" style="66" customWidth="1"/>
    <col min="11538" max="11777" width="9.109375" style="66" hidden="1"/>
    <col min="11778" max="11778" width="6.88671875" style="66" customWidth="1"/>
    <col min="11779" max="11779" width="23.33203125" style="66" customWidth="1"/>
    <col min="11780" max="11780" width="42.88671875" style="66" customWidth="1"/>
    <col min="11781" max="11781" width="14" style="66" customWidth="1"/>
    <col min="11782" max="11782" width="14.109375" style="66" customWidth="1"/>
    <col min="11783" max="11783" width="13" style="66" customWidth="1"/>
    <col min="11784" max="11784" width="14" style="66" customWidth="1"/>
    <col min="11785" max="11785" width="15" style="66" customWidth="1"/>
    <col min="11786" max="11786" width="15.21875" style="66" customWidth="1"/>
    <col min="11787" max="11787" width="1.88671875" style="66" customWidth="1"/>
    <col min="11788" max="11788" width="10.5546875" style="66" customWidth="1"/>
    <col min="11789" max="11793" width="8" style="66" customWidth="1"/>
    <col min="11794" max="12033" width="9.109375" style="66" hidden="1"/>
    <col min="12034" max="12034" width="6.88671875" style="66" customWidth="1"/>
    <col min="12035" max="12035" width="23.33203125" style="66" customWidth="1"/>
    <col min="12036" max="12036" width="42.88671875" style="66" customWidth="1"/>
    <col min="12037" max="12037" width="14" style="66" customWidth="1"/>
    <col min="12038" max="12038" width="14.109375" style="66" customWidth="1"/>
    <col min="12039" max="12039" width="13" style="66" customWidth="1"/>
    <col min="12040" max="12040" width="14" style="66" customWidth="1"/>
    <col min="12041" max="12041" width="15" style="66" customWidth="1"/>
    <col min="12042" max="12042" width="15.21875" style="66" customWidth="1"/>
    <col min="12043" max="12043" width="1.88671875" style="66" customWidth="1"/>
    <col min="12044" max="12044" width="10.5546875" style="66" customWidth="1"/>
    <col min="12045" max="12049" width="8" style="66" customWidth="1"/>
    <col min="12050" max="12289" width="9.109375" style="66" hidden="1"/>
    <col min="12290" max="12290" width="6.88671875" style="66" customWidth="1"/>
    <col min="12291" max="12291" width="23.33203125" style="66" customWidth="1"/>
    <col min="12292" max="12292" width="42.88671875" style="66" customWidth="1"/>
    <col min="12293" max="12293" width="14" style="66" customWidth="1"/>
    <col min="12294" max="12294" width="14.109375" style="66" customWidth="1"/>
    <col min="12295" max="12295" width="13" style="66" customWidth="1"/>
    <col min="12296" max="12296" width="14" style="66" customWidth="1"/>
    <col min="12297" max="12297" width="15" style="66" customWidth="1"/>
    <col min="12298" max="12298" width="15.21875" style="66" customWidth="1"/>
    <col min="12299" max="12299" width="1.88671875" style="66" customWidth="1"/>
    <col min="12300" max="12300" width="10.5546875" style="66" customWidth="1"/>
    <col min="12301" max="12305" width="8" style="66" customWidth="1"/>
    <col min="12306" max="12545" width="9.109375" style="66" hidden="1"/>
    <col min="12546" max="12546" width="6.88671875" style="66" customWidth="1"/>
    <col min="12547" max="12547" width="23.33203125" style="66" customWidth="1"/>
    <col min="12548" max="12548" width="42.88671875" style="66" customWidth="1"/>
    <col min="12549" max="12549" width="14" style="66" customWidth="1"/>
    <col min="12550" max="12550" width="14.109375" style="66" customWidth="1"/>
    <col min="12551" max="12551" width="13" style="66" customWidth="1"/>
    <col min="12552" max="12552" width="14" style="66" customWidth="1"/>
    <col min="12553" max="12553" width="15" style="66" customWidth="1"/>
    <col min="12554" max="12554" width="15.21875" style="66" customWidth="1"/>
    <col min="12555" max="12555" width="1.88671875" style="66" customWidth="1"/>
    <col min="12556" max="12556" width="10.5546875" style="66" customWidth="1"/>
    <col min="12557" max="12561" width="8" style="66" customWidth="1"/>
    <col min="12562" max="12801" width="9.109375" style="66" hidden="1"/>
    <col min="12802" max="12802" width="6.88671875" style="66" customWidth="1"/>
    <col min="12803" max="12803" width="23.33203125" style="66" customWidth="1"/>
    <col min="12804" max="12804" width="42.88671875" style="66" customWidth="1"/>
    <col min="12805" max="12805" width="14" style="66" customWidth="1"/>
    <col min="12806" max="12806" width="14.109375" style="66" customWidth="1"/>
    <col min="12807" max="12807" width="13" style="66" customWidth="1"/>
    <col min="12808" max="12808" width="14" style="66" customWidth="1"/>
    <col min="12809" max="12809" width="15" style="66" customWidth="1"/>
    <col min="12810" max="12810" width="15.21875" style="66" customWidth="1"/>
    <col min="12811" max="12811" width="1.88671875" style="66" customWidth="1"/>
    <col min="12812" max="12812" width="10.5546875" style="66" customWidth="1"/>
    <col min="12813" max="12817" width="8" style="66" customWidth="1"/>
    <col min="12818" max="13057" width="9.109375" style="66" hidden="1"/>
    <col min="13058" max="13058" width="6.88671875" style="66" customWidth="1"/>
    <col min="13059" max="13059" width="23.33203125" style="66" customWidth="1"/>
    <col min="13060" max="13060" width="42.88671875" style="66" customWidth="1"/>
    <col min="13061" max="13061" width="14" style="66" customWidth="1"/>
    <col min="13062" max="13062" width="14.109375" style="66" customWidth="1"/>
    <col min="13063" max="13063" width="13" style="66" customWidth="1"/>
    <col min="13064" max="13064" width="14" style="66" customWidth="1"/>
    <col min="13065" max="13065" width="15" style="66" customWidth="1"/>
    <col min="13066" max="13066" width="15.21875" style="66" customWidth="1"/>
    <col min="13067" max="13067" width="1.88671875" style="66" customWidth="1"/>
    <col min="13068" max="13068" width="10.5546875" style="66" customWidth="1"/>
    <col min="13069" max="13073" width="8" style="66" customWidth="1"/>
    <col min="13074" max="13313" width="9.109375" style="66" hidden="1"/>
    <col min="13314" max="13314" width="6.88671875" style="66" customWidth="1"/>
    <col min="13315" max="13315" width="23.33203125" style="66" customWidth="1"/>
    <col min="13316" max="13316" width="42.88671875" style="66" customWidth="1"/>
    <col min="13317" max="13317" width="14" style="66" customWidth="1"/>
    <col min="13318" max="13318" width="14.109375" style="66" customWidth="1"/>
    <col min="13319" max="13319" width="13" style="66" customWidth="1"/>
    <col min="13320" max="13320" width="14" style="66" customWidth="1"/>
    <col min="13321" max="13321" width="15" style="66" customWidth="1"/>
    <col min="13322" max="13322" width="15.21875" style="66" customWidth="1"/>
    <col min="13323" max="13323" width="1.88671875" style="66" customWidth="1"/>
    <col min="13324" max="13324" width="10.5546875" style="66" customWidth="1"/>
    <col min="13325" max="13329" width="8" style="66" customWidth="1"/>
    <col min="13330" max="13569" width="9.109375" style="66" hidden="1"/>
    <col min="13570" max="13570" width="6.88671875" style="66" customWidth="1"/>
    <col min="13571" max="13571" width="23.33203125" style="66" customWidth="1"/>
    <col min="13572" max="13572" width="42.88671875" style="66" customWidth="1"/>
    <col min="13573" max="13573" width="14" style="66" customWidth="1"/>
    <col min="13574" max="13574" width="14.109375" style="66" customWidth="1"/>
    <col min="13575" max="13575" width="13" style="66" customWidth="1"/>
    <col min="13576" max="13576" width="14" style="66" customWidth="1"/>
    <col min="13577" max="13577" width="15" style="66" customWidth="1"/>
    <col min="13578" max="13578" width="15.21875" style="66" customWidth="1"/>
    <col min="13579" max="13579" width="1.88671875" style="66" customWidth="1"/>
    <col min="13580" max="13580" width="10.5546875" style="66" customWidth="1"/>
    <col min="13581" max="13585" width="8" style="66" customWidth="1"/>
    <col min="13586" max="13825" width="9.109375" style="66" hidden="1"/>
    <col min="13826" max="13826" width="6.88671875" style="66" customWidth="1"/>
    <col min="13827" max="13827" width="23.33203125" style="66" customWidth="1"/>
    <col min="13828" max="13828" width="42.88671875" style="66" customWidth="1"/>
    <col min="13829" max="13829" width="14" style="66" customWidth="1"/>
    <col min="13830" max="13830" width="14.109375" style="66" customWidth="1"/>
    <col min="13831" max="13831" width="13" style="66" customWidth="1"/>
    <col min="13832" max="13832" width="14" style="66" customWidth="1"/>
    <col min="13833" max="13833" width="15" style="66" customWidth="1"/>
    <col min="13834" max="13834" width="15.21875" style="66" customWidth="1"/>
    <col min="13835" max="13835" width="1.88671875" style="66" customWidth="1"/>
    <col min="13836" max="13836" width="10.5546875" style="66" customWidth="1"/>
    <col min="13837" max="13841" width="8" style="66" customWidth="1"/>
    <col min="13842" max="14081" width="9.109375" style="66" hidden="1"/>
    <col min="14082" max="14082" width="6.88671875" style="66" customWidth="1"/>
    <col min="14083" max="14083" width="23.33203125" style="66" customWidth="1"/>
    <col min="14084" max="14084" width="42.88671875" style="66" customWidth="1"/>
    <col min="14085" max="14085" width="14" style="66" customWidth="1"/>
    <col min="14086" max="14086" width="14.109375" style="66" customWidth="1"/>
    <col min="14087" max="14087" width="13" style="66" customWidth="1"/>
    <col min="14088" max="14088" width="14" style="66" customWidth="1"/>
    <col min="14089" max="14089" width="15" style="66" customWidth="1"/>
    <col min="14090" max="14090" width="15.21875" style="66" customWidth="1"/>
    <col min="14091" max="14091" width="1.88671875" style="66" customWidth="1"/>
    <col min="14092" max="14092" width="10.5546875" style="66" customWidth="1"/>
    <col min="14093" max="14097" width="8" style="66" customWidth="1"/>
    <col min="14098" max="14337" width="9.109375" style="66" hidden="1"/>
    <col min="14338" max="14338" width="6.88671875" style="66" customWidth="1"/>
    <col min="14339" max="14339" width="23.33203125" style="66" customWidth="1"/>
    <col min="14340" max="14340" width="42.88671875" style="66" customWidth="1"/>
    <col min="14341" max="14341" width="14" style="66" customWidth="1"/>
    <col min="14342" max="14342" width="14.109375" style="66" customWidth="1"/>
    <col min="14343" max="14343" width="13" style="66" customWidth="1"/>
    <col min="14344" max="14344" width="14" style="66" customWidth="1"/>
    <col min="14345" max="14345" width="15" style="66" customWidth="1"/>
    <col min="14346" max="14346" width="15.21875" style="66" customWidth="1"/>
    <col min="14347" max="14347" width="1.88671875" style="66" customWidth="1"/>
    <col min="14348" max="14348" width="10.5546875" style="66" customWidth="1"/>
    <col min="14349" max="14353" width="8" style="66" customWidth="1"/>
    <col min="14354" max="14593" width="9.109375" style="66" hidden="1"/>
    <col min="14594" max="14594" width="6.88671875" style="66" customWidth="1"/>
    <col min="14595" max="14595" width="23.33203125" style="66" customWidth="1"/>
    <col min="14596" max="14596" width="42.88671875" style="66" customWidth="1"/>
    <col min="14597" max="14597" width="14" style="66" customWidth="1"/>
    <col min="14598" max="14598" width="14.109375" style="66" customWidth="1"/>
    <col min="14599" max="14599" width="13" style="66" customWidth="1"/>
    <col min="14600" max="14600" width="14" style="66" customWidth="1"/>
    <col min="14601" max="14601" width="15" style="66" customWidth="1"/>
    <col min="14602" max="14602" width="15.21875" style="66" customWidth="1"/>
    <col min="14603" max="14603" width="1.88671875" style="66" customWidth="1"/>
    <col min="14604" max="14604" width="10.5546875" style="66" customWidth="1"/>
    <col min="14605" max="14609" width="8" style="66" customWidth="1"/>
    <col min="14610" max="14849" width="9.109375" style="66" hidden="1"/>
    <col min="14850" max="14850" width="6.88671875" style="66" customWidth="1"/>
    <col min="14851" max="14851" width="23.33203125" style="66" customWidth="1"/>
    <col min="14852" max="14852" width="42.88671875" style="66" customWidth="1"/>
    <col min="14853" max="14853" width="14" style="66" customWidth="1"/>
    <col min="14854" max="14854" width="14.109375" style="66" customWidth="1"/>
    <col min="14855" max="14855" width="13" style="66" customWidth="1"/>
    <col min="14856" max="14856" width="14" style="66" customWidth="1"/>
    <col min="14857" max="14857" width="15" style="66" customWidth="1"/>
    <col min="14858" max="14858" width="15.21875" style="66" customWidth="1"/>
    <col min="14859" max="14859" width="1.88671875" style="66" customWidth="1"/>
    <col min="14860" max="14860" width="10.5546875" style="66" customWidth="1"/>
    <col min="14861" max="14865" width="8" style="66" customWidth="1"/>
    <col min="14866" max="15105" width="9.109375" style="66" hidden="1"/>
    <col min="15106" max="15106" width="6.88671875" style="66" customWidth="1"/>
    <col min="15107" max="15107" width="23.33203125" style="66" customWidth="1"/>
    <col min="15108" max="15108" width="42.88671875" style="66" customWidth="1"/>
    <col min="15109" max="15109" width="14" style="66" customWidth="1"/>
    <col min="15110" max="15110" width="14.109375" style="66" customWidth="1"/>
    <col min="15111" max="15111" width="13" style="66" customWidth="1"/>
    <col min="15112" max="15112" width="14" style="66" customWidth="1"/>
    <col min="15113" max="15113" width="15" style="66" customWidth="1"/>
    <col min="15114" max="15114" width="15.21875" style="66" customWidth="1"/>
    <col min="15115" max="15115" width="1.88671875" style="66" customWidth="1"/>
    <col min="15116" max="15116" width="10.5546875" style="66" customWidth="1"/>
    <col min="15117" max="15121" width="8" style="66" customWidth="1"/>
    <col min="15122" max="15361" width="9.109375" style="66" hidden="1"/>
    <col min="15362" max="15362" width="6.88671875" style="66" customWidth="1"/>
    <col min="15363" max="15363" width="23.33203125" style="66" customWidth="1"/>
    <col min="15364" max="15364" width="42.88671875" style="66" customWidth="1"/>
    <col min="15365" max="15365" width="14" style="66" customWidth="1"/>
    <col min="15366" max="15366" width="14.109375" style="66" customWidth="1"/>
    <col min="15367" max="15367" width="13" style="66" customWidth="1"/>
    <col min="15368" max="15368" width="14" style="66" customWidth="1"/>
    <col min="15369" max="15369" width="15" style="66" customWidth="1"/>
    <col min="15370" max="15370" width="15.21875" style="66" customWidth="1"/>
    <col min="15371" max="15371" width="1.88671875" style="66" customWidth="1"/>
    <col min="15372" max="15372" width="10.5546875" style="66" customWidth="1"/>
    <col min="15373" max="15377" width="8" style="66" customWidth="1"/>
    <col min="15378" max="15617" width="9.109375" style="66" hidden="1"/>
    <col min="15618" max="15618" width="6.88671875" style="66" customWidth="1"/>
    <col min="15619" max="15619" width="23.33203125" style="66" customWidth="1"/>
    <col min="15620" max="15620" width="42.88671875" style="66" customWidth="1"/>
    <col min="15621" max="15621" width="14" style="66" customWidth="1"/>
    <col min="15622" max="15622" width="14.109375" style="66" customWidth="1"/>
    <col min="15623" max="15623" width="13" style="66" customWidth="1"/>
    <col min="15624" max="15624" width="14" style="66" customWidth="1"/>
    <col min="15625" max="15625" width="15" style="66" customWidth="1"/>
    <col min="15626" max="15626" width="15.21875" style="66" customWidth="1"/>
    <col min="15627" max="15627" width="1.88671875" style="66" customWidth="1"/>
    <col min="15628" max="15628" width="10.5546875" style="66" customWidth="1"/>
    <col min="15629" max="15633" width="8" style="66" customWidth="1"/>
    <col min="15634" max="15873" width="9.109375" style="66" hidden="1"/>
    <col min="15874" max="15874" width="6.88671875" style="66" customWidth="1"/>
    <col min="15875" max="15875" width="23.33203125" style="66" customWidth="1"/>
    <col min="15876" max="15876" width="42.88671875" style="66" customWidth="1"/>
    <col min="15877" max="15877" width="14" style="66" customWidth="1"/>
    <col min="15878" max="15878" width="14.109375" style="66" customWidth="1"/>
    <col min="15879" max="15879" width="13" style="66" customWidth="1"/>
    <col min="15880" max="15880" width="14" style="66" customWidth="1"/>
    <col min="15881" max="15881" width="15" style="66" customWidth="1"/>
    <col min="15882" max="15882" width="15.21875" style="66" customWidth="1"/>
    <col min="15883" max="15883" width="1.88671875" style="66" customWidth="1"/>
    <col min="15884" max="15884" width="10.5546875" style="66" customWidth="1"/>
    <col min="15885" max="15889" width="8" style="66" customWidth="1"/>
    <col min="15890" max="16129" width="9.109375" style="66" hidden="1"/>
    <col min="16130" max="16130" width="6.88671875" style="66" customWidth="1"/>
    <col min="16131" max="16131" width="23.33203125" style="66" customWidth="1"/>
    <col min="16132" max="16132" width="42.88671875" style="66" customWidth="1"/>
    <col min="16133" max="16133" width="14" style="66" customWidth="1"/>
    <col min="16134" max="16134" width="14.109375" style="66" customWidth="1"/>
    <col min="16135" max="16135" width="13" style="66" customWidth="1"/>
    <col min="16136" max="16136" width="14" style="66" customWidth="1"/>
    <col min="16137" max="16137" width="15" style="66" customWidth="1"/>
    <col min="16138" max="16138" width="15.21875" style="66" customWidth="1"/>
    <col min="16139" max="16139" width="1.88671875" style="66" customWidth="1"/>
    <col min="16140" max="16140" width="10.5546875" style="66" customWidth="1"/>
    <col min="16141" max="16145" width="8" style="66" customWidth="1"/>
    <col min="16146" max="16146" width="0" style="66" hidden="1"/>
    <col min="16147" max="16384" width="9.109375" style="66" hidden="1"/>
  </cols>
  <sheetData>
    <row r="1" spans="1:267" s="53" customFormat="1" ht="24" customHeight="1">
      <c r="A1" s="488" t="s">
        <v>8</v>
      </c>
      <c r="B1" s="488"/>
      <c r="C1" s="488"/>
      <c r="D1" s="488"/>
      <c r="E1" s="488"/>
      <c r="F1" s="488"/>
      <c r="G1" s="488"/>
      <c r="H1" s="488"/>
      <c r="I1" s="221"/>
      <c r="J1" s="127"/>
    </row>
    <row r="2" spans="1:267" s="53" customFormat="1" ht="24" customHeight="1">
      <c r="A2" s="487" t="s">
        <v>131</v>
      </c>
      <c r="B2" s="487"/>
      <c r="C2" s="487"/>
      <c r="D2" s="487"/>
      <c r="E2" s="487"/>
      <c r="F2" s="487"/>
      <c r="G2" s="487"/>
      <c r="H2" s="487"/>
      <c r="I2" s="221"/>
      <c r="J2" s="127"/>
    </row>
    <row r="3" spans="1:267" s="53" customFormat="1" ht="24" customHeight="1">
      <c r="A3" s="128" t="s">
        <v>29</v>
      </c>
      <c r="B3" s="158"/>
      <c r="C3" s="96"/>
      <c r="D3" s="96"/>
      <c r="E3" s="97"/>
      <c r="F3" s="97"/>
      <c r="G3" s="98">
        <v>0.04</v>
      </c>
      <c r="H3" s="99"/>
      <c r="I3" s="222"/>
    </row>
    <row r="4" spans="1:267" s="53" customFormat="1" ht="30" customHeight="1">
      <c r="A4" s="54" t="s">
        <v>0</v>
      </c>
      <c r="B4" s="100" t="s">
        <v>2</v>
      </c>
      <c r="C4" s="100" t="s">
        <v>6</v>
      </c>
      <c r="D4" s="100" t="s">
        <v>10</v>
      </c>
      <c r="E4" s="101" t="s">
        <v>26</v>
      </c>
      <c r="F4" s="102" t="s">
        <v>3</v>
      </c>
      <c r="G4" s="101" t="s">
        <v>30</v>
      </c>
      <c r="H4" s="103" t="s">
        <v>4</v>
      </c>
      <c r="I4" s="220"/>
    </row>
    <row r="5" spans="1:267" s="53" customFormat="1" ht="19.95" customHeight="1">
      <c r="A5" s="92">
        <v>1</v>
      </c>
      <c r="B5" s="149" t="s">
        <v>28</v>
      </c>
      <c r="C5" s="104" t="s">
        <v>21</v>
      </c>
      <c r="D5" s="177" t="s">
        <v>39</v>
      </c>
      <c r="E5" s="105">
        <f>COUNTIFS(Table1351452010[[#All],[Sales]],"คุณจันทราภรณ์ สุภาพวนิช",Table1351452010[[#All],[รายการเบิก
คอมขาย]],"&gt;0")</f>
        <v>0</v>
      </c>
      <c r="F5" s="106">
        <f>SUMIF(Table1351452010[[#All],[Sales]],"คุณจันทราภรณ์ สุภาพวนิช",Table1351452010[[#All],[รายการเบิก
คอมขาย]])</f>
        <v>0</v>
      </c>
      <c r="G5" s="176">
        <f>F5*G3</f>
        <v>0</v>
      </c>
      <c r="H5" s="108">
        <f t="shared" ref="H5:H11" si="0">F5-G5</f>
        <v>0</v>
      </c>
      <c r="I5" s="223"/>
      <c r="J5" s="383"/>
      <c r="K5" s="62"/>
      <c r="M5" s="87"/>
    </row>
    <row r="6" spans="1:267" s="53" customFormat="1" ht="19.95" customHeight="1">
      <c r="A6" s="92"/>
      <c r="B6" s="150"/>
      <c r="C6" s="104" t="s">
        <v>85</v>
      </c>
      <c r="D6" s="130"/>
      <c r="E6" s="105">
        <f>COUNTIFS(Table1351452010[[#All],[Sales]],"คุณพัชรพรรณ พึ่งพา",Table1351452010[[#All],[รายการเบิก
คอมขาย]],"&gt;0")</f>
        <v>0</v>
      </c>
      <c r="F6" s="119">
        <f>SUMIF(Table1351452010[[#All],[Sales]],"คุณพัชรพรรณ พึ่งพา",Table1351452010[[#All],[รายการเบิก
คอมขาย]])</f>
        <v>0</v>
      </c>
      <c r="G6" s="176">
        <f t="shared" ref="G6:G11" si="1">F6*$G$3</f>
        <v>0</v>
      </c>
      <c r="H6" s="119">
        <f t="shared" si="0"/>
        <v>0</v>
      </c>
      <c r="I6" s="223"/>
      <c r="J6" s="383"/>
      <c r="K6" s="88"/>
    </row>
    <row r="7" spans="1:267" s="53" customFormat="1" ht="19.95" customHeight="1">
      <c r="A7" s="92"/>
      <c r="B7" s="150"/>
      <c r="C7" s="104" t="s">
        <v>113</v>
      </c>
      <c r="D7" s="130"/>
      <c r="E7" s="105">
        <f>COUNTIFS(Table1351452010[[#All],[Sales]],"คุณจิรภิญญา เป็นปึก",Table1351452010[[#All],[รายการเบิก
คอมขาย]],"&gt;0")</f>
        <v>0</v>
      </c>
      <c r="F7" s="106">
        <f>SUMIF(Table1351452010[[#All],[Sales]],"คุณจิรภิญญา เป็นปึก",Table1351452010[[#All],[รายการเบิก
คอมขาย]])</f>
        <v>0</v>
      </c>
      <c r="G7" s="176">
        <f t="shared" si="1"/>
        <v>0</v>
      </c>
      <c r="H7" s="108">
        <f t="shared" si="0"/>
        <v>0</v>
      </c>
      <c r="I7" s="223"/>
      <c r="J7" s="383"/>
      <c r="K7" s="88"/>
    </row>
    <row r="8" spans="1:267" s="53" customFormat="1" ht="19.95" customHeight="1">
      <c r="A8" s="92"/>
      <c r="B8" s="150"/>
      <c r="C8" s="237" t="s">
        <v>80</v>
      </c>
      <c r="D8" s="130"/>
      <c r="E8" s="105">
        <f>COUNTIFS(Table1351452010[[#All],[Sales]],"คุณนิยนต์  อยู่ทะเล",Table1351452010[[#All],[รายการเบิก
คอมขาย]],"&gt;0")</f>
        <v>0</v>
      </c>
      <c r="F8" s="106">
        <f>SUMIF(Table1351452010[[#All],[Sales]],"คุณนิยนต์  อยู่ทะเล",Table1351452010[[#All],[รายการเบิก
คอมขาย]])</f>
        <v>0</v>
      </c>
      <c r="G8" s="176">
        <f t="shared" si="1"/>
        <v>0</v>
      </c>
      <c r="H8" s="108">
        <f t="shared" si="0"/>
        <v>0</v>
      </c>
      <c r="I8" s="223"/>
      <c r="J8" s="383"/>
      <c r="K8" s="88"/>
    </row>
    <row r="9" spans="1:267" s="53" customFormat="1" ht="19.95" customHeight="1">
      <c r="A9" s="92"/>
      <c r="B9" s="150"/>
      <c r="C9" s="423" t="s">
        <v>103</v>
      </c>
      <c r="D9" s="130"/>
      <c r="E9" s="105">
        <f>COUNTIFS(Table1351452010[[#All],[Sales]],"คุณนรินทร์ ปิงมูล",Table1351452010[[#All],[รายการเบิก
คอมขาย]],"&gt;0")</f>
        <v>0</v>
      </c>
      <c r="F9" s="106">
        <f>SUMIF(Table1351452010[[#All],[Sales]],"คุณนรินทร์ ปิงมูล",Table1351452010[[#All],[รายการเบิก
คอมขาย]])</f>
        <v>0</v>
      </c>
      <c r="G9" s="176">
        <f>F9*$G$3</f>
        <v>0</v>
      </c>
      <c r="H9" s="108">
        <f t="shared" si="0"/>
        <v>0</v>
      </c>
      <c r="I9" s="223"/>
      <c r="J9" s="383"/>
      <c r="K9" s="88"/>
    </row>
    <row r="10" spans="1:267" s="53" customFormat="1" ht="19.95" customHeight="1">
      <c r="A10" s="92"/>
      <c r="B10" s="373"/>
      <c r="C10" s="104" t="s">
        <v>95</v>
      </c>
      <c r="D10" s="130"/>
      <c r="E10" s="105">
        <f>COUNTIFS(Table1351452010[[#All],[Sales]],"คุณจินตนา อ้อยหวาน",Table1351452010[[#All],[รายการเบิก
คอมขาย]],"&gt;0")</f>
        <v>1</v>
      </c>
      <c r="F10" s="106">
        <f>SUMIF(Table1351452010[[#All],[Sales]],"คุณจินตนา อ้อยหวาน",Table1351452010[[#All],[รายการเบิก
คอมขาย]])</f>
        <v>5733</v>
      </c>
      <c r="G10" s="176">
        <f>F10*G3</f>
        <v>229.32</v>
      </c>
      <c r="H10" s="108">
        <f t="shared" si="0"/>
        <v>5503.68</v>
      </c>
      <c r="I10" s="223"/>
      <c r="J10" s="383"/>
      <c r="K10" s="88"/>
    </row>
    <row r="11" spans="1:267" s="53" customFormat="1" ht="19.95" customHeight="1">
      <c r="A11" s="92"/>
      <c r="B11" s="374"/>
      <c r="C11" s="104" t="s">
        <v>96</v>
      </c>
      <c r="D11" s="410"/>
      <c r="E11" s="105">
        <f>COUNTIFS(Table1351452010[[#All],[Sales]],"คุณรัฏฎิการ์ จรัสลักษณ์",Table1351452010[[#All],[รายการเบิก
คอมขาย]],"&gt;0")</f>
        <v>0</v>
      </c>
      <c r="F11" s="106">
        <f>SUMIF(Table1351452010[[#All],[Sales]],"คุณรัฏฎิการ์ จรัสลักษณ์",Table1351452010[[#All],[รายการเบิก
คอมขาย]])</f>
        <v>0</v>
      </c>
      <c r="G11" s="176">
        <f t="shared" si="1"/>
        <v>0</v>
      </c>
      <c r="H11" s="108">
        <f t="shared" si="0"/>
        <v>0</v>
      </c>
      <c r="I11" s="223"/>
      <c r="J11" s="383"/>
      <c r="K11" s="88"/>
    </row>
    <row r="12" spans="1:267" s="60" customFormat="1" ht="19.95" customHeight="1">
      <c r="A12" s="93">
        <v>2</v>
      </c>
      <c r="B12" s="129" t="s">
        <v>20</v>
      </c>
      <c r="C12" s="104" t="s">
        <v>21</v>
      </c>
      <c r="D12" s="407" t="s">
        <v>125</v>
      </c>
      <c r="E12" s="109">
        <f>COUNTIFS(Table1351452010[[#All],[Sales]],"คุณจันทราภรณ์ สุภาพวนิช",Table1351452010[[#All],[ค่าขายอุปกรณ์]],"&gt;1")</f>
        <v>0</v>
      </c>
      <c r="F12" s="107">
        <f>SUMIF(Table1351452010[[#All],[Sales]],"คุณจันทราภรณ์ สุภาพวนิช",Table1351452010[[#All],[Total
คอมฯ อุปกรณ์]])</f>
        <v>0</v>
      </c>
      <c r="G12" s="176">
        <v>0</v>
      </c>
      <c r="H12" s="108">
        <f t="shared" ref="H12:H20" si="2">F12-G12</f>
        <v>0</v>
      </c>
      <c r="I12" s="223"/>
      <c r="J12" s="383"/>
      <c r="K12" s="88"/>
      <c r="L12" s="53"/>
      <c r="M12" s="89"/>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c r="IU12" s="53"/>
      <c r="IV12" s="53"/>
      <c r="IW12" s="53"/>
      <c r="IX12" s="53"/>
      <c r="IY12" s="53"/>
      <c r="IZ12" s="53"/>
      <c r="JA12" s="53"/>
      <c r="JB12" s="53"/>
      <c r="JC12" s="53"/>
      <c r="JD12" s="53"/>
      <c r="JE12" s="53"/>
      <c r="JF12" s="53"/>
      <c r="JG12" s="53"/>
    </row>
    <row r="13" spans="1:267" s="79" customFormat="1" ht="19.95" customHeight="1">
      <c r="A13" s="94"/>
      <c r="B13" s="130"/>
      <c r="C13" s="104" t="s">
        <v>85</v>
      </c>
      <c r="D13" s="408"/>
      <c r="E13" s="109">
        <f>COUNTIFS(Table1351452010[[#All],[Sales]],"คุณพัชรพรรณ พึ่งพา",Table1351452010[[#All],[ค่าขายอุปกรณ์]],"&gt;1")</f>
        <v>0</v>
      </c>
      <c r="F13" s="107">
        <f>SUMIF(Table1351452010[[#All],[Sales]],"คุณพัชรพรรณ พึ่งพา",Table1351452010[[#All],[Total
คอมฯ อุปกรณ์]])</f>
        <v>0</v>
      </c>
      <c r="G13" s="176">
        <v>0</v>
      </c>
      <c r="H13" s="108">
        <f>F13-G13</f>
        <v>0</v>
      </c>
      <c r="I13" s="223"/>
      <c r="J13" s="383"/>
      <c r="K13" s="88"/>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c r="IU13" s="53"/>
      <c r="IV13" s="53"/>
      <c r="IW13" s="53"/>
      <c r="IX13" s="53"/>
      <c r="IY13" s="53"/>
      <c r="IZ13" s="53"/>
      <c r="JA13" s="53"/>
      <c r="JB13" s="53"/>
      <c r="JC13" s="53"/>
      <c r="JD13" s="53"/>
      <c r="JE13" s="53"/>
      <c r="JF13" s="53"/>
      <c r="JG13" s="53"/>
    </row>
    <row r="14" spans="1:267" s="79" customFormat="1" ht="19.95" customHeight="1">
      <c r="A14" s="94"/>
      <c r="B14" s="130"/>
      <c r="C14" s="104" t="s">
        <v>113</v>
      </c>
      <c r="D14" s="408"/>
      <c r="E14" s="109">
        <f>COUNTIFS(Table1351452010[[#All],[Sales]],"คุณจิรภิญญา เป็นปึก",Table1351452010[[#All],[ค่าขายอุปกรณ์]],"&gt;1")</f>
        <v>0</v>
      </c>
      <c r="F14" s="107">
        <f>SUMIF(Table1351452010[[#All],[Sales]],"คุณจิรภิญญา เป็นปึก",Table1351452010[[#All],[Total
คอมฯ อุปกรณ์]])</f>
        <v>0</v>
      </c>
      <c r="G14" s="176">
        <v>0</v>
      </c>
      <c r="H14" s="108">
        <f>F14-G14</f>
        <v>0</v>
      </c>
      <c r="I14" s="223"/>
      <c r="J14" s="383"/>
      <c r="K14" s="88"/>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c r="IO14" s="53"/>
      <c r="IP14" s="53"/>
      <c r="IQ14" s="53"/>
      <c r="IR14" s="53"/>
      <c r="IS14" s="53"/>
      <c r="IT14" s="53"/>
      <c r="IU14" s="53"/>
      <c r="IV14" s="53"/>
      <c r="IW14" s="53"/>
      <c r="IX14" s="53"/>
      <c r="IY14" s="53"/>
      <c r="IZ14" s="53"/>
      <c r="JA14" s="53"/>
      <c r="JB14" s="53"/>
      <c r="JC14" s="53"/>
      <c r="JD14" s="53"/>
      <c r="JE14" s="53"/>
      <c r="JF14" s="53"/>
      <c r="JG14" s="53"/>
    </row>
    <row r="15" spans="1:267" s="79" customFormat="1" ht="19.95" customHeight="1">
      <c r="A15" s="94"/>
      <c r="B15" s="130"/>
      <c r="C15" s="237" t="s">
        <v>80</v>
      </c>
      <c r="D15" s="408"/>
      <c r="E15" s="109">
        <f>COUNTIFS(Table1351452010[[#All],[Sales]],"คุณนิยนต์  อยู่ทะเล",Table1351452010[[#All],[ค่าขายอุปกรณ์]],"&gt;1")</f>
        <v>0</v>
      </c>
      <c r="F15" s="107">
        <f>SUMIF(Table1351452010[[#All],[Sales]],"คุณนิยนต์  อยู่ทะเล",Table1351452010[[#All],[Total
คอมฯ อุปกรณ์]])</f>
        <v>0</v>
      </c>
      <c r="G15" s="176">
        <v>0</v>
      </c>
      <c r="H15" s="108">
        <f>F15-G15</f>
        <v>0</v>
      </c>
      <c r="I15" s="223"/>
      <c r="J15" s="383"/>
      <c r="K15" s="88"/>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c r="IO15" s="53"/>
      <c r="IP15" s="53"/>
      <c r="IQ15" s="53"/>
      <c r="IR15" s="53"/>
      <c r="IS15" s="53"/>
      <c r="IT15" s="53"/>
      <c r="IU15" s="53"/>
      <c r="IV15" s="53"/>
      <c r="IW15" s="53"/>
      <c r="IX15" s="53"/>
      <c r="IY15" s="53"/>
      <c r="IZ15" s="53"/>
      <c r="JA15" s="53"/>
      <c r="JB15" s="53"/>
      <c r="JC15" s="53"/>
      <c r="JD15" s="53"/>
      <c r="JE15" s="53"/>
      <c r="JF15" s="53"/>
      <c r="JG15" s="53"/>
    </row>
    <row r="16" spans="1:267" s="79" customFormat="1" ht="19.95" customHeight="1">
      <c r="A16" s="94"/>
      <c r="B16" s="130"/>
      <c r="C16" s="423" t="s">
        <v>103</v>
      </c>
      <c r="D16" s="408"/>
      <c r="E16" s="109">
        <f>COUNTIFS(Table1351452010[[#All],[Sales]],"คุณนรินทร์ ปิงมูล",Table1351452010[[#All],[ค่าขายอุปกรณ์]],"&gt;1")</f>
        <v>0</v>
      </c>
      <c r="F16" s="107">
        <f>SUMIF(Table1351452010[[#All],[Sales]],"คุณนรินทร์ ปิงมูล",Table1351452010[[#All],[Total
คอมฯ อุปกรณ์]])</f>
        <v>0</v>
      </c>
      <c r="G16" s="176">
        <v>0</v>
      </c>
      <c r="H16" s="108">
        <f>F16-G16</f>
        <v>0</v>
      </c>
      <c r="I16" s="223"/>
      <c r="J16" s="383"/>
      <c r="K16" s="88"/>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c r="IO16" s="53"/>
      <c r="IP16" s="53"/>
      <c r="IQ16" s="53"/>
      <c r="IR16" s="53"/>
      <c r="IS16" s="53"/>
      <c r="IT16" s="53"/>
      <c r="IU16" s="53"/>
      <c r="IV16" s="53"/>
      <c r="IW16" s="53"/>
      <c r="IX16" s="53"/>
      <c r="IY16" s="53"/>
      <c r="IZ16" s="53"/>
      <c r="JA16" s="53"/>
      <c r="JB16" s="53"/>
      <c r="JC16" s="53"/>
      <c r="JD16" s="53"/>
      <c r="JE16" s="53"/>
      <c r="JF16" s="53"/>
      <c r="JG16" s="53"/>
    </row>
    <row r="17" spans="1:267" s="79" customFormat="1" ht="19.95" customHeight="1">
      <c r="A17" s="94"/>
      <c r="B17" s="373"/>
      <c r="C17" s="104" t="s">
        <v>95</v>
      </c>
      <c r="D17" s="408"/>
      <c r="E17" s="109">
        <f>COUNTIFS(Table1351452010[[#All],[Sales]],"คุณจินตนา อ้อยหวาน",Table1351452010[[#All],[ค่าขายอุปกรณ์]],"&gt;1")</f>
        <v>0</v>
      </c>
      <c r="F17" s="107">
        <f>SUMIF(Table1351452010[[#All],[Sales]],"คุณจินตนา อ้อยหวาน",Table1351452010[[#All],[Total
คอมฯ อุปกรณ์]])</f>
        <v>0</v>
      </c>
      <c r="G17" s="176">
        <v>0</v>
      </c>
      <c r="H17" s="108">
        <f>F17-G17</f>
        <v>0</v>
      </c>
      <c r="I17" s="223"/>
      <c r="J17" s="383"/>
      <c r="K17" s="88"/>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c r="IU17" s="53"/>
      <c r="IV17" s="53"/>
      <c r="IW17" s="53"/>
      <c r="IX17" s="53"/>
      <c r="IY17" s="53"/>
      <c r="IZ17" s="53"/>
      <c r="JA17" s="53"/>
      <c r="JB17" s="53"/>
      <c r="JC17" s="53"/>
      <c r="JD17" s="53"/>
      <c r="JE17" s="53"/>
      <c r="JF17" s="53"/>
      <c r="JG17" s="53"/>
    </row>
    <row r="18" spans="1:267" s="79" customFormat="1" ht="19.95" customHeight="1">
      <c r="A18" s="95"/>
      <c r="B18" s="374"/>
      <c r="C18" s="470" t="s">
        <v>96</v>
      </c>
      <c r="D18" s="409"/>
      <c r="E18" s="110">
        <f>COUNTIFS(Table1351452010[[#All],[Sales]],"คุณรัฏฎิการ์ จรัสลักษณ์",Table1351452010[[#All],[ค่าขายอุปกรณ์]],"&gt;1")</f>
        <v>0</v>
      </c>
      <c r="F18" s="111">
        <f>SUMIF(Table1351452010[[#All],[Sales]],"คุณรัฏฎิการ์ จรัสลักษณ์",Table1351452010[[#All],[Total
คอมฯ อุปกรณ์]])</f>
        <v>0</v>
      </c>
      <c r="G18" s="176">
        <v>0</v>
      </c>
      <c r="H18" s="108">
        <f t="shared" si="2"/>
        <v>0</v>
      </c>
      <c r="I18" s="223"/>
      <c r="J18" s="383"/>
      <c r="K18" s="59"/>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c r="IJ18" s="53"/>
      <c r="IK18" s="53"/>
      <c r="IL18" s="53"/>
      <c r="IM18" s="53"/>
    </row>
    <row r="19" spans="1:267" s="53" customFormat="1" ht="19.95" customHeight="1">
      <c r="A19" s="93">
        <v>3</v>
      </c>
      <c r="B19" s="151" t="s">
        <v>12</v>
      </c>
      <c r="C19" s="112" t="s">
        <v>21</v>
      </c>
      <c r="D19" s="406" t="s">
        <v>81</v>
      </c>
      <c r="E19" s="109">
        <f>COUNTIFS(Table1351452010[[#All],[Sales]],"คุณจันทราภรณ์ สุภาพวนิช",Table1351452010[[#All],[ค่าติดตั้ง/ค่าเชื่อมสัญญาณ]],"&gt;1")</f>
        <v>0</v>
      </c>
      <c r="F19" s="107">
        <f>SUMIF(Table1351452010[[#All],[Sales]],"คุณจันทราภรณ์ สุภาพวนิช",Table1351452010[[#All],[Total 
คอมฯค่าติดตั้ง/ค่าเชื่อมสัญญาณ]])</f>
        <v>0</v>
      </c>
      <c r="G19" s="176">
        <v>0</v>
      </c>
      <c r="H19" s="108">
        <f t="shared" si="2"/>
        <v>0</v>
      </c>
      <c r="I19" s="223"/>
      <c r="J19" s="383"/>
      <c r="K19" s="62"/>
    </row>
    <row r="20" spans="1:267" s="53" customFormat="1" ht="19.95" customHeight="1">
      <c r="A20" s="94"/>
      <c r="B20" s="152"/>
      <c r="C20" s="112" t="s">
        <v>85</v>
      </c>
      <c r="D20" s="481" t="s">
        <v>82</v>
      </c>
      <c r="E20" s="109">
        <f>COUNTIFS(Table1351452010[[#All],[Sales]],"คุณพัชรพรรณ พึ่งพา",Table1351452010[[#All],[ค่าติดตั้ง/ค่าเชื่อมสัญญาณ]],"&gt;1")</f>
        <v>0</v>
      </c>
      <c r="F20" s="107">
        <f>SUMIF(Table1351452010[[#All],[Sales]],"คุณพัชรพรรณ พึ่งพา",Table1351452010[[#All],[Total 
คอมฯค่าติดตั้ง/ค่าเชื่อมสัญญาณ]])</f>
        <v>0</v>
      </c>
      <c r="G20" s="176">
        <v>0</v>
      </c>
      <c r="H20" s="108">
        <f t="shared" si="2"/>
        <v>0</v>
      </c>
      <c r="I20" s="223"/>
      <c r="J20" s="383"/>
      <c r="K20" s="62"/>
    </row>
    <row r="21" spans="1:267" s="53" customFormat="1" ht="19.95" customHeight="1">
      <c r="A21" s="94"/>
      <c r="B21" s="152"/>
      <c r="C21" s="104" t="s">
        <v>113</v>
      </c>
      <c r="D21" s="249"/>
      <c r="E21" s="109">
        <f>COUNTIFS(Table1351452010[[#All],[Sales]],"คุณจิรภิญญา เป็นปึก",Table1351452010[[#All],[ค่าติดตั้ง/ค่าเชื่อมสัญญาณ]],"&gt;1")</f>
        <v>0</v>
      </c>
      <c r="F21" s="107">
        <f>SUMIF(Table1351452010[[#All],[Sales]],"คุณจิรภิญญา เป็นปึก",Table1351452010[[#All],[Total 
คอมฯค่าติดตั้ง/ค่าเชื่อมสัญญาณ]])</f>
        <v>0</v>
      </c>
      <c r="G21" s="176">
        <v>0</v>
      </c>
      <c r="H21" s="108">
        <f>F21-G21</f>
        <v>0</v>
      </c>
      <c r="I21" s="223"/>
      <c r="J21" s="383"/>
      <c r="K21" s="62"/>
    </row>
    <row r="22" spans="1:267" s="53" customFormat="1" ht="19.95" customHeight="1">
      <c r="A22" s="94"/>
      <c r="B22" s="152"/>
      <c r="C22" s="237" t="s">
        <v>80</v>
      </c>
      <c r="D22" s="249"/>
      <c r="E22" s="109">
        <f>COUNTIFS(Table1351452010[[#All],[Sales]],"คุณนิยนต์  อยู่ทะเล",Table1351452010[[#All],[ค่าติดตั้ง/ค่าเชื่อมสัญญาณ]],"&gt;1")</f>
        <v>0</v>
      </c>
      <c r="F22" s="107">
        <f>SUMIF(Table1351452010[[#All],[Sales]],"คุณนิยนต์  อยู่ทะเล",Table1351452010[[#All],[Total 
คอมฯค่าติดตั้ง/ค่าเชื่อมสัญญาณ]])</f>
        <v>0</v>
      </c>
      <c r="G22" s="176">
        <v>0</v>
      </c>
      <c r="H22" s="108">
        <f>F22-G22</f>
        <v>0</v>
      </c>
      <c r="I22" s="223"/>
      <c r="J22" s="383"/>
      <c r="K22" s="62"/>
    </row>
    <row r="23" spans="1:267" s="53" customFormat="1" ht="19.95" customHeight="1">
      <c r="A23" s="94"/>
      <c r="B23" s="152"/>
      <c r="C23" s="423" t="s">
        <v>103</v>
      </c>
      <c r="D23" s="249"/>
      <c r="E23" s="109">
        <f>COUNTIFS(Table1351452010[[#All],[Sales]],"คุณนรินทร์ ปิงมูล",Table1351452010[[#All],[ค่าติดตั้ง/ค่าเชื่อมสัญญาณ]],"&gt;1")</f>
        <v>0</v>
      </c>
      <c r="F23" s="107">
        <f>SUMIF(Table1351452010[[#All],[Sales]],"คุณนรินทร์ ปิงมูล",Table1351452010[[#All],[Total 
คอมฯค่าติดตั้ง/ค่าเชื่อมสัญญาณ]])</f>
        <v>0</v>
      </c>
      <c r="G23" s="176">
        <v>0</v>
      </c>
      <c r="H23" s="108">
        <f>F23-G23</f>
        <v>0</v>
      </c>
      <c r="I23" s="223"/>
      <c r="J23" s="383"/>
      <c r="K23" s="62"/>
    </row>
    <row r="24" spans="1:267" s="53" customFormat="1" ht="19.95" customHeight="1">
      <c r="A24" s="94"/>
      <c r="B24" s="373"/>
      <c r="C24" s="112" t="s">
        <v>95</v>
      </c>
      <c r="D24" s="249"/>
      <c r="E24" s="109">
        <f>COUNTIFS(Table1351452010[[#All],[Sales]],"คุณจินตนา อ้อยหวาน",Table1351452010[[#All],[ค่าติดตั้ง/ค่าเชื่อมสัญญาณ]],"&gt;1")</f>
        <v>0</v>
      </c>
      <c r="F24" s="107">
        <f>SUMIF(Table1351452010[[#All],[Sales]],"คุณจินตนา อ้อยหวาน",Table1351452010[[#All],[Total 
คอมฯค่าติดตั้ง/ค่าเชื่อมสัญญาณ]])</f>
        <v>0</v>
      </c>
      <c r="G24" s="176">
        <v>0</v>
      </c>
      <c r="H24" s="108">
        <f>F24-G24</f>
        <v>0</v>
      </c>
      <c r="I24" s="223"/>
      <c r="J24" s="383"/>
      <c r="K24" s="62"/>
    </row>
    <row r="25" spans="1:267" s="53" customFormat="1" ht="19.95" customHeight="1">
      <c r="A25" s="94"/>
      <c r="B25" s="375"/>
      <c r="C25" s="471" t="s">
        <v>96</v>
      </c>
      <c r="D25" s="250"/>
      <c r="E25" s="109">
        <f>COUNTIFS(Table1351452010[[#All],[Sales]],"คุณรัฏฎิการ์ จรัสลักษณ์",Table1351452010[[#All],[ค่าติดตั้ง/ค่าเชื่อมสัญญาณ]],"&gt;1")</f>
        <v>0</v>
      </c>
      <c r="F25" s="107">
        <f>SUMIF(Table1351452010[[#All],[Sales]],"คุณรัฏฎิการ์ จรัสลักษณ์",Table1351452010[[#All],[Total 
คอมฯค่าติดตั้ง/ค่าเชื่อมสัญญาณ]])</f>
        <v>0</v>
      </c>
      <c r="G25" s="176">
        <v>0</v>
      </c>
      <c r="H25" s="108">
        <f>F25-G25</f>
        <v>0</v>
      </c>
      <c r="I25" s="223"/>
      <c r="J25" s="383"/>
      <c r="K25" s="62"/>
    </row>
    <row r="26" spans="1:267" s="53" customFormat="1" ht="21" customHeight="1">
      <c r="A26" s="124"/>
      <c r="B26" s="145" t="s">
        <v>13</v>
      </c>
      <c r="C26" s="145"/>
      <c r="D26" s="145"/>
      <c r="E26" s="125">
        <f>SUM(E5:E25)</f>
        <v>1</v>
      </c>
      <c r="F26" s="126">
        <f>SUM(F5:F25)</f>
        <v>5733</v>
      </c>
      <c r="G26" s="126">
        <f>SUM(G5:G25)</f>
        <v>229.32</v>
      </c>
      <c r="H26" s="139">
        <f>SUM(H5:H25)</f>
        <v>5503.68</v>
      </c>
      <c r="I26" s="224"/>
      <c r="J26" s="62"/>
      <c r="K26" s="62"/>
    </row>
    <row r="27" spans="1:267" s="53" customFormat="1" ht="13.95" customHeight="1">
      <c r="B27" s="96"/>
      <c r="C27" s="96"/>
      <c r="D27" s="96"/>
      <c r="E27" s="97"/>
      <c r="F27" s="97"/>
      <c r="G27" s="97"/>
      <c r="H27" s="113"/>
      <c r="I27" s="113"/>
      <c r="J27" s="62"/>
    </row>
    <row r="28" spans="1:267" s="53" customFormat="1" ht="7.95" customHeight="1">
      <c r="B28" s="96"/>
      <c r="C28" s="96"/>
      <c r="D28" s="96"/>
      <c r="E28" s="97"/>
      <c r="F28" s="97"/>
      <c r="G28" s="97"/>
      <c r="H28" s="97"/>
      <c r="I28" s="113"/>
      <c r="J28" s="62"/>
    </row>
    <row r="29" spans="1:267" ht="19.95" customHeight="1">
      <c r="B29" s="336" t="s">
        <v>32</v>
      </c>
      <c r="C29" s="225"/>
      <c r="D29" s="225"/>
      <c r="E29" s="225"/>
      <c r="F29" s="225"/>
      <c r="G29" s="225"/>
      <c r="H29" s="225"/>
      <c r="I29" s="225"/>
      <c r="J29" s="340"/>
      <c r="K29" s="337"/>
      <c r="L29" s="338"/>
    </row>
    <row r="30" spans="1:267" s="53" customFormat="1" ht="14.55" customHeight="1">
      <c r="B30" s="140"/>
      <c r="C30" s="60"/>
      <c r="D30" s="60"/>
      <c r="E30" s="141"/>
      <c r="F30" s="141"/>
      <c r="G30" s="141"/>
      <c r="H30" s="141"/>
      <c r="I30" s="226"/>
      <c r="J30" s="341"/>
      <c r="K30" s="60"/>
      <c r="L30" s="339"/>
    </row>
    <row r="31" spans="1:267" ht="19.95" customHeight="1">
      <c r="B31" s="68" t="s">
        <v>46</v>
      </c>
      <c r="C31" s="68" t="s">
        <v>14</v>
      </c>
      <c r="D31" s="68" t="s">
        <v>40</v>
      </c>
      <c r="E31" s="69" t="s">
        <v>36</v>
      </c>
      <c r="F31" s="69" t="s">
        <v>16</v>
      </c>
      <c r="G31" s="70" t="s">
        <v>37</v>
      </c>
      <c r="H31" s="68" t="s">
        <v>35</v>
      </c>
      <c r="I31" s="227"/>
      <c r="J31" s="68" t="s">
        <v>31</v>
      </c>
      <c r="K31" s="332" t="s">
        <v>87</v>
      </c>
      <c r="L31" s="332" t="s">
        <v>86</v>
      </c>
    </row>
    <row r="32" spans="1:267" ht="19.95" customHeight="1">
      <c r="B32" s="142" t="s">
        <v>23</v>
      </c>
      <c r="C32" s="120" t="s">
        <v>18</v>
      </c>
      <c r="D32" s="389" t="s">
        <v>21</v>
      </c>
      <c r="E32" s="478">
        <f t="shared" ref="E32:E37" si="3">SUM(G57)</f>
        <v>0</v>
      </c>
      <c r="F32" s="71">
        <v>0</v>
      </c>
      <c r="G32" s="72">
        <f>SUM(E32-F32)</f>
        <v>0</v>
      </c>
      <c r="H32" s="132">
        <v>0</v>
      </c>
      <c r="I32" s="228"/>
      <c r="J32" s="131">
        <f>SUM(G32-H32)</f>
        <v>0</v>
      </c>
      <c r="K32" s="335" t="s">
        <v>88</v>
      </c>
      <c r="L32" s="334" t="s">
        <v>89</v>
      </c>
      <c r="M32" s="133"/>
    </row>
    <row r="33" spans="2:13" ht="19.95" customHeight="1">
      <c r="B33" s="144"/>
      <c r="C33" s="120" t="s">
        <v>18</v>
      </c>
      <c r="D33" s="389" t="s">
        <v>95</v>
      </c>
      <c r="E33" s="153">
        <f t="shared" si="3"/>
        <v>4127.76</v>
      </c>
      <c r="F33" s="71"/>
      <c r="G33" s="72">
        <f t="shared" ref="G33:G40" si="4">SUM(E33-F33)</f>
        <v>4127.76</v>
      </c>
      <c r="H33" s="132">
        <v>0</v>
      </c>
      <c r="I33" s="228"/>
      <c r="J33" s="131">
        <f t="shared" ref="J33:J40" si="5">SUM(G33-H33)</f>
        <v>4127.76</v>
      </c>
      <c r="K33" s="335" t="s">
        <v>88</v>
      </c>
      <c r="L33" s="334" t="s">
        <v>90</v>
      </c>
      <c r="M33" s="133"/>
    </row>
    <row r="34" spans="2:13" ht="19.95" customHeight="1">
      <c r="B34" s="144"/>
      <c r="C34" s="120" t="s">
        <v>18</v>
      </c>
      <c r="D34" s="389" t="s">
        <v>85</v>
      </c>
      <c r="E34" s="160">
        <f t="shared" si="3"/>
        <v>0</v>
      </c>
      <c r="F34" s="72">
        <v>0</v>
      </c>
      <c r="G34" s="72">
        <f>SUM(E34-F34)</f>
        <v>0</v>
      </c>
      <c r="H34" s="154">
        <v>0</v>
      </c>
      <c r="I34" s="229"/>
      <c r="J34" s="131">
        <f>SUM(G34-H34)</f>
        <v>0</v>
      </c>
      <c r="K34" s="335" t="s">
        <v>88</v>
      </c>
      <c r="L34" s="334" t="s">
        <v>91</v>
      </c>
      <c r="M34" s="133"/>
    </row>
    <row r="35" spans="2:13" ht="19.95" customHeight="1">
      <c r="B35" s="144"/>
      <c r="C35" s="120" t="s">
        <v>18</v>
      </c>
      <c r="D35" s="472" t="s">
        <v>113</v>
      </c>
      <c r="E35" s="160">
        <f t="shared" si="3"/>
        <v>0</v>
      </c>
      <c r="F35" s="72">
        <v>0</v>
      </c>
      <c r="G35" s="72">
        <f>SUM(E35-F35)</f>
        <v>0</v>
      </c>
      <c r="H35" s="154">
        <v>0</v>
      </c>
      <c r="I35" s="229"/>
      <c r="J35" s="131">
        <f>SUM(G35-H35)</f>
        <v>0</v>
      </c>
      <c r="K35" s="335" t="s">
        <v>88</v>
      </c>
      <c r="L35" s="334" t="s">
        <v>114</v>
      </c>
      <c r="M35" s="133"/>
    </row>
    <row r="36" spans="2:13" ht="19.95" customHeight="1">
      <c r="B36" s="144"/>
      <c r="C36" s="120" t="s">
        <v>18</v>
      </c>
      <c r="D36" s="473" t="s">
        <v>80</v>
      </c>
      <c r="E36" s="160">
        <f t="shared" si="3"/>
        <v>0</v>
      </c>
      <c r="F36" s="72">
        <v>0</v>
      </c>
      <c r="G36" s="72">
        <f>SUM(E36-F36)</f>
        <v>0</v>
      </c>
      <c r="H36" s="154">
        <v>0</v>
      </c>
      <c r="I36" s="229"/>
      <c r="J36" s="131">
        <f>SUM(G36-H36)</f>
        <v>0</v>
      </c>
      <c r="K36" s="335" t="s">
        <v>88</v>
      </c>
      <c r="L36" s="334" t="s">
        <v>93</v>
      </c>
      <c r="M36" s="133"/>
    </row>
    <row r="37" spans="2:13" ht="19.95" customHeight="1">
      <c r="B37" s="144"/>
      <c r="C37" s="120" t="s">
        <v>18</v>
      </c>
      <c r="D37" s="474" t="s">
        <v>103</v>
      </c>
      <c r="E37" s="160">
        <f t="shared" si="3"/>
        <v>0</v>
      </c>
      <c r="F37" s="72">
        <v>0</v>
      </c>
      <c r="G37" s="72">
        <f>SUM(E37-F37)</f>
        <v>0</v>
      </c>
      <c r="H37" s="154">
        <v>0</v>
      </c>
      <c r="I37" s="229"/>
      <c r="J37" s="131">
        <f>SUM(G37-H37)</f>
        <v>0</v>
      </c>
      <c r="K37" s="335" t="s">
        <v>88</v>
      </c>
      <c r="L37" s="334" t="s">
        <v>104</v>
      </c>
      <c r="M37" s="133"/>
    </row>
    <row r="38" spans="2:13" ht="19.95" customHeight="1">
      <c r="B38" s="143"/>
      <c r="C38" s="120" t="s">
        <v>18</v>
      </c>
      <c r="D38" s="389" t="s">
        <v>96</v>
      </c>
      <c r="E38" s="160">
        <f>SUM(G63)</f>
        <v>0</v>
      </c>
      <c r="F38" s="72">
        <v>0</v>
      </c>
      <c r="G38" s="72">
        <f t="shared" si="4"/>
        <v>0</v>
      </c>
      <c r="H38" s="154">
        <v>0</v>
      </c>
      <c r="I38" s="229"/>
      <c r="J38" s="131">
        <f t="shared" si="5"/>
        <v>0</v>
      </c>
      <c r="K38" s="335" t="s">
        <v>88</v>
      </c>
      <c r="L38" s="334" t="s">
        <v>97</v>
      </c>
      <c r="M38" s="133"/>
    </row>
    <row r="39" spans="2:13" ht="19.95" customHeight="1">
      <c r="B39" s="384" t="s">
        <v>83</v>
      </c>
      <c r="C39" s="390" t="s">
        <v>101</v>
      </c>
      <c r="D39" s="473" t="s">
        <v>111</v>
      </c>
      <c r="E39" s="391">
        <f>SUM(G64)</f>
        <v>275.18400000000003</v>
      </c>
      <c r="F39" s="392">
        <v>0</v>
      </c>
      <c r="G39" s="392">
        <f t="shared" si="4"/>
        <v>275.18400000000003</v>
      </c>
      <c r="H39" s="393">
        <v>0</v>
      </c>
      <c r="I39" s="394"/>
      <c r="J39" s="395">
        <f t="shared" si="5"/>
        <v>275.18400000000003</v>
      </c>
      <c r="K39" s="396" t="s">
        <v>88</v>
      </c>
      <c r="L39" s="397" t="s">
        <v>102</v>
      </c>
      <c r="M39" s="133"/>
    </row>
    <row r="40" spans="2:13" ht="19.95" customHeight="1">
      <c r="B40" s="123" t="s">
        <v>24</v>
      </c>
      <c r="C40" s="120" t="s">
        <v>84</v>
      </c>
      <c r="D40" s="235" t="s">
        <v>109</v>
      </c>
      <c r="E40" s="153">
        <f>SUM(G65)</f>
        <v>660.44159999999999</v>
      </c>
      <c r="F40" s="71">
        <v>0</v>
      </c>
      <c r="G40" s="72">
        <f t="shared" si="4"/>
        <v>660.44159999999999</v>
      </c>
      <c r="H40" s="134">
        <v>0</v>
      </c>
      <c r="I40" s="230"/>
      <c r="J40" s="131">
        <f t="shared" si="5"/>
        <v>660.44159999999999</v>
      </c>
      <c r="K40" s="335" t="s">
        <v>88</v>
      </c>
      <c r="L40" s="333" t="s">
        <v>112</v>
      </c>
      <c r="M40" s="133"/>
    </row>
    <row r="41" spans="2:13" ht="19.95" customHeight="1">
      <c r="B41" s="251" t="s">
        <v>25</v>
      </c>
      <c r="C41" s="234" t="s">
        <v>84</v>
      </c>
      <c r="D41" s="235" t="s">
        <v>110</v>
      </c>
      <c r="E41" s="153">
        <f>SUM(G66)</f>
        <v>440.29440000000005</v>
      </c>
      <c r="F41" s="71">
        <v>0</v>
      </c>
      <c r="G41" s="72">
        <f>SUM(E41-F41)</f>
        <v>440.29440000000005</v>
      </c>
      <c r="H41" s="134">
        <v>0</v>
      </c>
      <c r="I41" s="230"/>
      <c r="J41" s="131">
        <f>SUM(G41-H41)</f>
        <v>440.29440000000005</v>
      </c>
      <c r="K41" s="335" t="s">
        <v>88</v>
      </c>
      <c r="L41" s="333" t="s">
        <v>94</v>
      </c>
      <c r="M41" s="133"/>
    </row>
    <row r="42" spans="2:13" s="166" customFormat="1" ht="19.95" customHeight="1">
      <c r="B42" s="161"/>
      <c r="C42" s="162"/>
      <c r="D42" s="163"/>
      <c r="E42" s="164">
        <f>SUM(E32:E41)</f>
        <v>5503.68</v>
      </c>
      <c r="F42" s="165"/>
      <c r="G42" s="73">
        <f>SUM(G32:G41)</f>
        <v>5503.68</v>
      </c>
      <c r="H42" s="73">
        <f>SUM(H32:H41)</f>
        <v>0</v>
      </c>
      <c r="I42" s="73">
        <f>SUM(I32:I41)</f>
        <v>0</v>
      </c>
      <c r="J42" s="73">
        <f>SUM(J32:J41)</f>
        <v>5503.68</v>
      </c>
    </row>
    <row r="43" spans="2:13" ht="15.6">
      <c r="B43" s="75"/>
      <c r="C43" s="75"/>
      <c r="D43" s="76"/>
      <c r="E43" s="77"/>
      <c r="F43" s="74"/>
      <c r="G43" s="74"/>
      <c r="H43" s="67"/>
      <c r="J43" s="66"/>
    </row>
    <row r="44" spans="2:13" ht="15.6">
      <c r="B44" s="75"/>
      <c r="C44" s="75"/>
      <c r="D44" s="76"/>
      <c r="E44" s="77"/>
      <c r="F44" s="74"/>
      <c r="G44" s="74"/>
      <c r="H44" s="67"/>
      <c r="J44" s="66"/>
    </row>
    <row r="45" spans="2:13" s="76" customFormat="1" ht="21" customHeight="1">
      <c r="B45" s="75"/>
      <c r="E45" s="398"/>
      <c r="F45" s="399"/>
      <c r="G45" s="424"/>
      <c r="H45" s="424"/>
      <c r="I45" s="424"/>
    </row>
    <row r="46" spans="2:13" ht="15.6">
      <c r="B46" s="75"/>
      <c r="C46" s="75"/>
      <c r="D46" s="76"/>
      <c r="E46" s="77"/>
      <c r="F46" s="74"/>
      <c r="G46" s="74"/>
      <c r="H46" s="67"/>
      <c r="J46" s="66"/>
    </row>
    <row r="47" spans="2:13" s="53" customFormat="1" ht="14.55" customHeight="1">
      <c r="E47" s="363"/>
      <c r="F47" s="363"/>
      <c r="G47" s="363"/>
      <c r="H47" s="363"/>
      <c r="I47" s="365"/>
      <c r="J47" s="363"/>
      <c r="K47" s="66"/>
      <c r="L47" s="66"/>
    </row>
    <row r="48" spans="2:13" s="364" customFormat="1" ht="13.8">
      <c r="E48" s="366"/>
      <c r="F48" s="366"/>
      <c r="G48" s="366"/>
      <c r="H48" s="366"/>
      <c r="I48" s="367"/>
      <c r="J48" s="366"/>
      <c r="K48" s="66"/>
      <c r="L48" s="66"/>
    </row>
    <row r="49" spans="2:12" s="364" customFormat="1" ht="13.8">
      <c r="E49" s="366"/>
      <c r="F49" s="366"/>
      <c r="G49" s="366"/>
      <c r="H49" s="366"/>
      <c r="I49" s="367"/>
      <c r="J49" s="366"/>
      <c r="K49" s="66"/>
      <c r="L49" s="66"/>
    </row>
    <row r="50" spans="2:12" s="364" customFormat="1" ht="13.8">
      <c r="E50" s="366"/>
      <c r="F50" s="366"/>
      <c r="G50" s="366"/>
      <c r="H50" s="366"/>
      <c r="I50" s="367"/>
      <c r="J50" s="366"/>
      <c r="K50" s="66"/>
      <c r="L50" s="66"/>
    </row>
    <row r="51" spans="2:12" s="364" customFormat="1" ht="13.8">
      <c r="E51" s="366"/>
      <c r="F51" s="366"/>
      <c r="G51" s="366"/>
      <c r="H51" s="366"/>
      <c r="I51" s="367"/>
      <c r="J51" s="366"/>
      <c r="K51" s="66"/>
      <c r="L51" s="66"/>
    </row>
    <row r="52" spans="2:12" s="364" customFormat="1" ht="13.8">
      <c r="E52" s="366"/>
      <c r="F52" s="366"/>
      <c r="G52" s="366"/>
      <c r="H52" s="366"/>
      <c r="I52" s="367"/>
      <c r="J52" s="366"/>
      <c r="K52" s="66"/>
      <c r="L52" s="66"/>
    </row>
    <row r="53" spans="2:12" s="364" customFormat="1" ht="13.8">
      <c r="E53" s="366"/>
      <c r="F53" s="366"/>
      <c r="G53" s="366"/>
      <c r="H53" s="366"/>
      <c r="I53" s="367"/>
      <c r="J53" s="366"/>
      <c r="K53" s="66"/>
      <c r="L53" s="66"/>
    </row>
    <row r="54" spans="2:12" s="364" customFormat="1" ht="13.8" hidden="1">
      <c r="E54" s="366"/>
      <c r="F54" s="366"/>
      <c r="G54" s="366"/>
      <c r="H54" s="366"/>
      <c r="I54" s="367"/>
      <c r="J54" s="366"/>
      <c r="K54" s="66"/>
      <c r="L54" s="66"/>
    </row>
    <row r="55" spans="2:12" ht="25.8" hidden="1" customHeight="1">
      <c r="B55" s="146" t="s">
        <v>38</v>
      </c>
      <c r="C55" s="147"/>
      <c r="D55" s="147"/>
      <c r="E55" s="147"/>
      <c r="F55" s="147"/>
      <c r="G55" s="148"/>
    </row>
    <row r="56" spans="2:12" ht="25.8" hidden="1" customHeight="1">
      <c r="B56" s="114" t="s">
        <v>46</v>
      </c>
      <c r="C56" s="114" t="s">
        <v>14</v>
      </c>
      <c r="D56" s="114" t="s">
        <v>15</v>
      </c>
      <c r="E56" s="115" t="s">
        <v>22</v>
      </c>
      <c r="F56" s="115" t="s">
        <v>16</v>
      </c>
      <c r="G56" s="116" t="s">
        <v>17</v>
      </c>
      <c r="H56" s="388"/>
    </row>
    <row r="57" spans="2:12" ht="22.8" hidden="1" customHeight="1">
      <c r="B57" s="142" t="s">
        <v>23</v>
      </c>
      <c r="C57" s="120" t="s">
        <v>18</v>
      </c>
      <c r="D57" s="389" t="s">
        <v>21</v>
      </c>
      <c r="E57" s="120">
        <v>0.6</v>
      </c>
      <c r="F57" s="434">
        <v>0</v>
      </c>
      <c r="G57" s="435">
        <f>SUMIF($C5:$C25,"คุณจันทราภรณ์ สุภาพวนิช",$H5:$H25)*E57</f>
        <v>0</v>
      </c>
      <c r="H57" s="436"/>
      <c r="I57" s="437"/>
      <c r="J57" s="436"/>
      <c r="K57" s="133"/>
    </row>
    <row r="58" spans="2:12" ht="22.8" hidden="1" customHeight="1">
      <c r="B58" s="144"/>
      <c r="C58" s="120" t="s">
        <v>18</v>
      </c>
      <c r="D58" s="389" t="s">
        <v>95</v>
      </c>
      <c r="E58" s="120">
        <v>0.75</v>
      </c>
      <c r="F58" s="434">
        <v>0</v>
      </c>
      <c r="G58" s="435">
        <f>SUMIF($C5:$C26,"คุณจินตนา อ้อยหวาน",$H5:$I26)*E58</f>
        <v>4127.76</v>
      </c>
      <c r="H58" s="436"/>
      <c r="I58" s="437"/>
      <c r="J58" s="436"/>
      <c r="K58" s="133"/>
    </row>
    <row r="59" spans="2:12" ht="22.8" hidden="1" customHeight="1">
      <c r="B59" s="144"/>
      <c r="C59" s="120" t="s">
        <v>18</v>
      </c>
      <c r="D59" s="389" t="s">
        <v>85</v>
      </c>
      <c r="E59" s="120">
        <v>0.75</v>
      </c>
      <c r="F59" s="434">
        <v>0</v>
      </c>
      <c r="G59" s="435">
        <f>SUMIF($C5:$C26,"คุณพัชรพรรณ พึ่งพา",$H5:$H26)*E59</f>
        <v>0</v>
      </c>
      <c r="H59" s="436"/>
      <c r="I59" s="437"/>
      <c r="J59" s="436"/>
      <c r="K59" s="133"/>
    </row>
    <row r="60" spans="2:12" ht="22.8" hidden="1" customHeight="1">
      <c r="B60" s="144"/>
      <c r="C60" s="120" t="s">
        <v>18</v>
      </c>
      <c r="D60" s="472" t="s">
        <v>113</v>
      </c>
      <c r="E60" s="120">
        <v>0.75</v>
      </c>
      <c r="F60" s="434">
        <v>0</v>
      </c>
      <c r="G60" s="435">
        <f>SUMIF($C5:$C25,"คุณจิรภิญญา เป็นปึก",$H5:$H25)*E60</f>
        <v>0</v>
      </c>
      <c r="H60" s="436"/>
      <c r="I60" s="437"/>
      <c r="J60" s="436"/>
      <c r="K60" s="133"/>
    </row>
    <row r="61" spans="2:12" ht="22.8" hidden="1" customHeight="1">
      <c r="B61" s="144"/>
      <c r="C61" s="120" t="s">
        <v>18</v>
      </c>
      <c r="D61" s="473" t="s">
        <v>80</v>
      </c>
      <c r="E61" s="120">
        <v>0.75</v>
      </c>
      <c r="F61" s="434">
        <v>0</v>
      </c>
      <c r="G61" s="435">
        <f>SUMIF($C6:$C26,"คุณนิยนต์  อยู่ทะเล",$H6:$H26)*E61</f>
        <v>0</v>
      </c>
      <c r="H61" s="436"/>
      <c r="I61" s="437"/>
      <c r="J61" s="436"/>
      <c r="K61" s="133"/>
    </row>
    <row r="62" spans="2:12" ht="22.8" hidden="1" customHeight="1">
      <c r="B62" s="144"/>
      <c r="C62" s="120" t="s">
        <v>18</v>
      </c>
      <c r="D62" s="474" t="s">
        <v>103</v>
      </c>
      <c r="E62" s="120">
        <v>0.75</v>
      </c>
      <c r="F62" s="434">
        <v>0</v>
      </c>
      <c r="G62" s="435">
        <f>SUMIF($C6:$C26,"คุณนรินทร์ ปิงมูล",$H6:$I26)*E62</f>
        <v>0</v>
      </c>
      <c r="H62" s="436"/>
      <c r="I62" s="437"/>
      <c r="J62" s="436"/>
      <c r="K62" s="133"/>
    </row>
    <row r="63" spans="2:12" ht="22.8" hidden="1" customHeight="1">
      <c r="B63" s="143"/>
      <c r="C63" s="120" t="s">
        <v>18</v>
      </c>
      <c r="D63" s="389" t="s">
        <v>96</v>
      </c>
      <c r="E63" s="120">
        <v>0.75</v>
      </c>
      <c r="F63" s="434">
        <v>0</v>
      </c>
      <c r="G63" s="435">
        <f>SUMIF($C5:$C25,"คุณรัฏฎิการ์ จรัสลักษณ์",$H5:$H25)*E63</f>
        <v>0</v>
      </c>
      <c r="H63" s="436"/>
      <c r="I63" s="437"/>
      <c r="J63" s="436"/>
      <c r="K63" s="133"/>
    </row>
    <row r="64" spans="2:12" ht="22.8" hidden="1" customHeight="1">
      <c r="B64" s="123" t="s">
        <v>83</v>
      </c>
      <c r="C64" s="120" t="s">
        <v>101</v>
      </c>
      <c r="D64" s="389" t="s">
        <v>111</v>
      </c>
      <c r="E64" s="120">
        <v>0.05</v>
      </c>
      <c r="F64" s="434">
        <v>0</v>
      </c>
      <c r="G64" s="435">
        <f>$H$26*E64</f>
        <v>275.18400000000003</v>
      </c>
      <c r="H64" s="436"/>
      <c r="I64" s="437"/>
      <c r="J64" s="436"/>
      <c r="K64" s="133"/>
    </row>
    <row r="65" spans="2:11" ht="22.8" hidden="1" customHeight="1">
      <c r="B65" s="384" t="s">
        <v>24</v>
      </c>
      <c r="C65" s="385" t="s">
        <v>84</v>
      </c>
      <c r="D65" s="386" t="s">
        <v>109</v>
      </c>
      <c r="E65" s="385">
        <v>0.12</v>
      </c>
      <c r="F65" s="434">
        <v>0</v>
      </c>
      <c r="G65" s="435">
        <f>$H$26*E65</f>
        <v>660.44159999999999</v>
      </c>
      <c r="H65" s="436"/>
      <c r="I65" s="437"/>
      <c r="J65" s="436"/>
      <c r="K65" s="133"/>
    </row>
    <row r="66" spans="2:11" ht="22.8" hidden="1" customHeight="1">
      <c r="B66" s="123" t="s">
        <v>25</v>
      </c>
      <c r="C66" s="120" t="s">
        <v>84</v>
      </c>
      <c r="D66" s="121" t="s">
        <v>110</v>
      </c>
      <c r="E66" s="120">
        <v>0.08</v>
      </c>
      <c r="F66" s="434">
        <v>0</v>
      </c>
      <c r="G66" s="435">
        <f>$H$26*E66</f>
        <v>440.29440000000005</v>
      </c>
      <c r="H66" s="436"/>
      <c r="I66" s="437"/>
      <c r="J66" s="436"/>
      <c r="K66" s="133"/>
    </row>
    <row r="67" spans="2:11" ht="22.8" hidden="1" customHeight="1">
      <c r="B67" s="75"/>
      <c r="C67" s="75"/>
      <c r="D67" s="76"/>
      <c r="E67" s="77"/>
      <c r="F67" s="74"/>
      <c r="G67" s="155">
        <f>SUM(G57:G66)</f>
        <v>5503.68</v>
      </c>
      <c r="K67" s="133"/>
    </row>
    <row r="68" spans="2:11" ht="13.8" hidden="1"/>
    <row r="69" spans="2:11" ht="21.45" hidden="1" customHeight="1">
      <c r="B69" s="438" t="s">
        <v>108</v>
      </c>
    </row>
    <row r="70" spans="2:11" ht="21.45" hidden="1" customHeight="1">
      <c r="B70" s="438" t="s">
        <v>107</v>
      </c>
    </row>
    <row r="71" spans="2:11" ht="13.8" hidden="1"/>
    <row r="72" spans="2:11" ht="13.8"/>
    <row r="73" spans="2:11" ht="13.8">
      <c r="B73" s="436"/>
      <c r="C73" s="436"/>
      <c r="D73" s="133"/>
      <c r="E73" s="133"/>
    </row>
    <row r="74" spans="2:11" ht="13.8"/>
    <row r="75" spans="2:11" ht="13.8"/>
    <row r="76" spans="2:11" ht="13.8"/>
    <row r="77" spans="2:11" ht="13.8"/>
    <row r="78" spans="2:11" ht="13.8"/>
    <row r="79" spans="2:11" ht="13.8"/>
    <row r="80" spans="2:11" ht="13.8"/>
    <row r="81" ht="13.8"/>
    <row r="82" ht="13.8" hidden="1"/>
    <row r="83" ht="13.8"/>
    <row r="84" ht="13.8"/>
    <row r="85" ht="13.8"/>
    <row r="86" ht="13.8"/>
    <row r="87" ht="13.8"/>
    <row r="88" ht="13.8"/>
    <row r="89" ht="13.8"/>
    <row r="90" ht="13.8"/>
    <row r="91" ht="13.8"/>
    <row r="92" ht="13.8"/>
    <row r="93" ht="13.8"/>
    <row r="94" ht="13.8"/>
    <row r="95" ht="13.8"/>
    <row r="96"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95" customHeight="1"/>
    <row r="117" ht="13.95" customHeight="1"/>
    <row r="118" ht="13.95" customHeight="1"/>
    <row r="119" ht="13.95" customHeight="1"/>
    <row r="120" ht="13.95" customHeight="1"/>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sheetData>
  <mergeCells count="2">
    <mergeCell ref="A2:H2"/>
    <mergeCell ref="A1:H1"/>
  </mergeCells>
  <phoneticPr fontId="59" type="noConversion"/>
  <printOptions horizontalCentered="1"/>
  <pageMargins left="0.27559055118110198" right="0.196850393700787" top="0.43307086614173201" bottom="0.35433070866141703" header="0.23622047244094499" footer="0"/>
  <pageSetup paperSize="9" scale="56" orientation="landscape" r:id="rId1"/>
  <ignoredErrors>
    <ignoredError sqref="G10 G41:K41"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E478-D5A5-4B7F-B9CB-5B0CE3997B35}">
  <sheetPr codeName="Sheet3">
    <tabColor indexed="25"/>
    <pageSetUpPr fitToPage="1"/>
  </sheetPr>
  <dimension ref="A1:W166"/>
  <sheetViews>
    <sheetView zoomScale="70" zoomScaleNormal="70" workbookViewId="0">
      <pane xSplit="7" ySplit="5" topLeftCell="Q6" activePane="bottomRight" state="frozen"/>
      <selection pane="topRight" activeCell="F1" sqref="F1"/>
      <selection pane="bottomLeft" activeCell="A6" sqref="A6"/>
      <selection pane="bottomRight" activeCell="U18" sqref="U18"/>
    </sheetView>
  </sheetViews>
  <sheetFormatPr defaultColWidth="0" defaultRowHeight="0" customHeight="1" zeroHeight="1"/>
  <cols>
    <col min="1" max="1" width="7.5546875" style="3" customWidth="1"/>
    <col min="2" max="2" width="16.6640625" style="3" customWidth="1"/>
    <col min="3" max="3" width="49.6640625" style="3" bestFit="1" customWidth="1"/>
    <col min="4" max="4" width="24.77734375" style="36" bestFit="1" customWidth="1"/>
    <col min="5" max="5" width="28.109375" style="36" bestFit="1" customWidth="1"/>
    <col min="6" max="6" width="16.77734375" style="37" customWidth="1"/>
    <col min="7" max="7" width="16.77734375" style="14" customWidth="1"/>
    <col min="8" max="8" width="18.44140625" style="14" customWidth="1"/>
    <col min="9" max="9" width="18.21875" style="4" customWidth="1"/>
    <col min="10" max="11" width="19.109375" style="37" customWidth="1"/>
    <col min="12" max="13" width="17.33203125" style="12" customWidth="1"/>
    <col min="14" max="18" width="17.77734375" style="4" customWidth="1"/>
    <col min="19" max="19" width="19.44140625" style="12" bestFit="1" customWidth="1"/>
    <col min="20" max="20" width="21.5546875" style="180" bestFit="1" customWidth="1"/>
    <col min="21" max="21" width="17.77734375" style="12" customWidth="1"/>
    <col min="22" max="22" width="8.88671875" customWidth="1"/>
    <col min="23" max="23" width="17" style="12" customWidth="1"/>
    <col min="24" max="63" width="14.109375" style="3" customWidth="1"/>
    <col min="64" max="250" width="8.88671875" style="3" customWidth="1"/>
    <col min="251" max="251" width="7.5546875" style="3" customWidth="1"/>
    <col min="252" max="252" width="36.77734375" style="3" customWidth="1"/>
    <col min="253" max="254" width="0" style="3" hidden="1"/>
    <col min="255" max="255" width="16.6640625" style="3" customWidth="1"/>
    <col min="256" max="256" width="17.33203125" style="3" customWidth="1"/>
    <col min="257" max="257" width="15.5546875" style="3" customWidth="1"/>
    <col min="258" max="258" width="0" style="3" hidden="1"/>
    <col min="259" max="259" width="16.6640625" style="3" customWidth="1"/>
    <col min="260" max="260" width="17.44140625" style="3" customWidth="1"/>
    <col min="261" max="262" width="0" style="3" hidden="1"/>
    <col min="263" max="265" width="15.33203125" style="3" customWidth="1"/>
    <col min="266" max="266" width="17" style="3" customWidth="1"/>
    <col min="267" max="267" width="0" style="3" hidden="1"/>
    <col min="268" max="269" width="15.5546875" style="3" customWidth="1"/>
    <col min="270" max="270" width="13.6640625" style="3" customWidth="1"/>
    <col min="271" max="271" width="9" style="3" customWidth="1"/>
    <col min="272" max="272" width="49.88671875" style="3" customWidth="1"/>
    <col min="273" max="273" width="0" style="3" hidden="1"/>
    <col min="274" max="275" width="15.88671875" style="3" customWidth="1"/>
    <col min="276" max="276" width="14.5546875" style="3" customWidth="1"/>
    <col min="277" max="277" width="16.33203125" style="3" customWidth="1"/>
    <col min="278" max="278" width="18.109375" style="3" customWidth="1"/>
    <col min="279" max="279" width="14.109375" style="3" customWidth="1"/>
    <col min="280" max="506" width="0" style="3" hidden="1"/>
    <col min="507" max="507" width="7.5546875" style="3" customWidth="1"/>
    <col min="508" max="508" width="36.77734375" style="3" customWidth="1"/>
    <col min="509" max="510" width="0" style="3" hidden="1"/>
    <col min="511" max="511" width="16.6640625" style="3" customWidth="1"/>
    <col min="512" max="512" width="17.33203125" style="3" customWidth="1"/>
    <col min="513" max="513" width="15.5546875" style="3" customWidth="1"/>
    <col min="514" max="514" width="0" style="3" hidden="1"/>
    <col min="515" max="515" width="16.6640625" style="3" customWidth="1"/>
    <col min="516" max="516" width="17.44140625" style="3" customWidth="1"/>
    <col min="517" max="518" width="0" style="3" hidden="1"/>
    <col min="519" max="521" width="15.33203125" style="3" customWidth="1"/>
    <col min="522" max="522" width="17" style="3" customWidth="1"/>
    <col min="523" max="523" width="0" style="3" hidden="1"/>
    <col min="524" max="525" width="15.5546875" style="3" customWidth="1"/>
    <col min="526" max="526" width="13.6640625" style="3" customWidth="1"/>
    <col min="527" max="527" width="9" style="3" customWidth="1"/>
    <col min="528" max="528" width="49.88671875" style="3" customWidth="1"/>
    <col min="529" max="529" width="0" style="3" hidden="1"/>
    <col min="530" max="531" width="15.88671875" style="3" customWidth="1"/>
    <col min="532" max="532" width="14.5546875" style="3" customWidth="1"/>
    <col min="533" max="533" width="16.33203125" style="3" customWidth="1"/>
    <col min="534" max="534" width="18.109375" style="3" customWidth="1"/>
    <col min="535" max="535" width="14.109375" style="3" customWidth="1"/>
    <col min="536" max="762" width="0" style="3" hidden="1"/>
    <col min="763" max="763" width="7.5546875" style="3" customWidth="1"/>
    <col min="764" max="764" width="36.77734375" style="3" customWidth="1"/>
    <col min="765" max="766" width="0" style="3" hidden="1"/>
    <col min="767" max="767" width="16.6640625" style="3" customWidth="1"/>
    <col min="768" max="768" width="17.33203125" style="3" customWidth="1"/>
    <col min="769" max="769" width="15.5546875" style="3" customWidth="1"/>
    <col min="770" max="770" width="0" style="3" hidden="1"/>
    <col min="771" max="771" width="16.6640625" style="3" customWidth="1"/>
    <col min="772" max="772" width="17.44140625" style="3" customWidth="1"/>
    <col min="773" max="774" width="0" style="3" hidden="1"/>
    <col min="775" max="777" width="15.33203125" style="3" customWidth="1"/>
    <col min="778" max="778" width="17" style="3" customWidth="1"/>
    <col min="779" max="779" width="0" style="3" hidden="1"/>
    <col min="780" max="781" width="15.5546875" style="3" customWidth="1"/>
    <col min="782" max="782" width="13.6640625" style="3" customWidth="1"/>
    <col min="783" max="783" width="9" style="3" customWidth="1"/>
    <col min="784" max="784" width="49.88671875" style="3" customWidth="1"/>
    <col min="785" max="785" width="0" style="3" hidden="1"/>
    <col min="786" max="787" width="15.88671875" style="3" customWidth="1"/>
    <col min="788" max="788" width="14.5546875" style="3" customWidth="1"/>
    <col min="789" max="789" width="16.33203125" style="3" customWidth="1"/>
    <col min="790" max="790" width="18.109375" style="3" customWidth="1"/>
    <col min="791" max="791" width="14.109375" style="3" customWidth="1"/>
    <col min="792" max="1018" width="0" style="3" hidden="1"/>
    <col min="1019" max="1019" width="7.5546875" style="3" customWidth="1"/>
    <col min="1020" max="1020" width="36.77734375" style="3" customWidth="1"/>
    <col min="1021" max="1022" width="0" style="3" hidden="1"/>
    <col min="1023" max="1023" width="16.6640625" style="3" customWidth="1"/>
    <col min="1024" max="1024" width="17.33203125" style="3" customWidth="1"/>
    <col min="1025" max="1025" width="15.5546875" style="3" customWidth="1"/>
    <col min="1026" max="1026" width="0" style="3" hidden="1"/>
    <col min="1027" max="1027" width="16.6640625" style="3" customWidth="1"/>
    <col min="1028" max="1028" width="17.44140625" style="3" customWidth="1"/>
    <col min="1029" max="1030" width="0" style="3" hidden="1"/>
    <col min="1031" max="1033" width="15.33203125" style="3" customWidth="1"/>
    <col min="1034" max="1034" width="17" style="3" customWidth="1"/>
    <col min="1035" max="1035" width="0" style="3" hidden="1"/>
    <col min="1036" max="1037" width="15.5546875" style="3" customWidth="1"/>
    <col min="1038" max="1038" width="13.6640625" style="3" customWidth="1"/>
    <col min="1039" max="1039" width="9" style="3" customWidth="1"/>
    <col min="1040" max="1040" width="49.88671875" style="3" customWidth="1"/>
    <col min="1041" max="1041" width="0" style="3" hidden="1"/>
    <col min="1042" max="1043" width="15.88671875" style="3" customWidth="1"/>
    <col min="1044" max="1044" width="14.5546875" style="3" customWidth="1"/>
    <col min="1045" max="1045" width="16.33203125" style="3" customWidth="1"/>
    <col min="1046" max="1046" width="18.109375" style="3" customWidth="1"/>
    <col min="1047" max="1047" width="14.109375" style="3" customWidth="1"/>
    <col min="1048" max="1274" width="0" style="3" hidden="1"/>
    <col min="1275" max="1275" width="7.5546875" style="3" customWidth="1"/>
    <col min="1276" max="1276" width="36.77734375" style="3" customWidth="1"/>
    <col min="1277" max="1278" width="0" style="3" hidden="1"/>
    <col min="1279" max="1279" width="16.6640625" style="3" customWidth="1"/>
    <col min="1280" max="1280" width="17.33203125" style="3" customWidth="1"/>
    <col min="1281" max="1281" width="15.5546875" style="3" customWidth="1"/>
    <col min="1282" max="1282" width="0" style="3" hidden="1"/>
    <col min="1283" max="1283" width="16.6640625" style="3" customWidth="1"/>
    <col min="1284" max="1284" width="17.44140625" style="3" customWidth="1"/>
    <col min="1285" max="1286" width="0" style="3" hidden="1"/>
    <col min="1287" max="1289" width="15.33203125" style="3" customWidth="1"/>
    <col min="1290" max="1290" width="17" style="3" customWidth="1"/>
    <col min="1291" max="1291" width="0" style="3" hidden="1"/>
    <col min="1292" max="1293" width="15.5546875" style="3" customWidth="1"/>
    <col min="1294" max="1294" width="13.6640625" style="3" customWidth="1"/>
    <col min="1295" max="1295" width="9" style="3" customWidth="1"/>
    <col min="1296" max="1296" width="49.88671875" style="3" customWidth="1"/>
    <col min="1297" max="1297" width="0" style="3" hidden="1"/>
    <col min="1298" max="1299" width="15.88671875" style="3" customWidth="1"/>
    <col min="1300" max="1300" width="14.5546875" style="3" customWidth="1"/>
    <col min="1301" max="1301" width="16.33203125" style="3" customWidth="1"/>
    <col min="1302" max="1302" width="18.109375" style="3" customWidth="1"/>
    <col min="1303" max="1303" width="14.109375" style="3" customWidth="1"/>
    <col min="1304" max="1530" width="0" style="3" hidden="1"/>
    <col min="1531" max="1531" width="7.5546875" style="3" customWidth="1"/>
    <col min="1532" max="1532" width="36.77734375" style="3" customWidth="1"/>
    <col min="1533" max="1534" width="0" style="3" hidden="1"/>
    <col min="1535" max="1535" width="16.6640625" style="3" customWidth="1"/>
    <col min="1536" max="1536" width="17.33203125" style="3" customWidth="1"/>
    <col min="1537" max="1537" width="15.5546875" style="3" customWidth="1"/>
    <col min="1538" max="1538" width="0" style="3" hidden="1"/>
    <col min="1539" max="1539" width="16.6640625" style="3" customWidth="1"/>
    <col min="1540" max="1540" width="17.44140625" style="3" customWidth="1"/>
    <col min="1541" max="1542" width="0" style="3" hidden="1"/>
    <col min="1543" max="1545" width="15.33203125" style="3" customWidth="1"/>
    <col min="1546" max="1546" width="17" style="3" customWidth="1"/>
    <col min="1547" max="1547" width="0" style="3" hidden="1"/>
    <col min="1548" max="1549" width="15.5546875" style="3" customWidth="1"/>
    <col min="1550" max="1550" width="13.6640625" style="3" customWidth="1"/>
    <col min="1551" max="1551" width="9" style="3" customWidth="1"/>
    <col min="1552" max="1552" width="49.88671875" style="3" customWidth="1"/>
    <col min="1553" max="1553" width="0" style="3" hidden="1"/>
    <col min="1554" max="1555" width="15.88671875" style="3" customWidth="1"/>
    <col min="1556" max="1556" width="14.5546875" style="3" customWidth="1"/>
    <col min="1557" max="1557" width="16.33203125" style="3" customWidth="1"/>
    <col min="1558" max="1558" width="18.109375" style="3" customWidth="1"/>
    <col min="1559" max="1559" width="14.109375" style="3" customWidth="1"/>
    <col min="1560" max="1786" width="0" style="3" hidden="1"/>
    <col min="1787" max="1787" width="7.5546875" style="3" customWidth="1"/>
    <col min="1788" max="1788" width="36.77734375" style="3" customWidth="1"/>
    <col min="1789" max="1790" width="0" style="3" hidden="1"/>
    <col min="1791" max="1791" width="16.6640625" style="3" customWidth="1"/>
    <col min="1792" max="1792" width="17.33203125" style="3" customWidth="1"/>
    <col min="1793" max="1793" width="15.5546875" style="3" customWidth="1"/>
    <col min="1794" max="1794" width="0" style="3" hidden="1"/>
    <col min="1795" max="1795" width="16.6640625" style="3" customWidth="1"/>
    <col min="1796" max="1796" width="17.44140625" style="3" customWidth="1"/>
    <col min="1797" max="1798" width="0" style="3" hidden="1"/>
    <col min="1799" max="1801" width="15.33203125" style="3" customWidth="1"/>
    <col min="1802" max="1802" width="17" style="3" customWidth="1"/>
    <col min="1803" max="1803" width="0" style="3" hidden="1"/>
    <col min="1804" max="1805" width="15.5546875" style="3" customWidth="1"/>
    <col min="1806" max="1806" width="13.6640625" style="3" customWidth="1"/>
    <col min="1807" max="1807" width="9" style="3" customWidth="1"/>
    <col min="1808" max="1808" width="49.88671875" style="3" customWidth="1"/>
    <col min="1809" max="1809" width="0" style="3" hidden="1"/>
    <col min="1810" max="1811" width="15.88671875" style="3" customWidth="1"/>
    <col min="1812" max="1812" width="14.5546875" style="3" customWidth="1"/>
    <col min="1813" max="1813" width="16.33203125" style="3" customWidth="1"/>
    <col min="1814" max="1814" width="18.109375" style="3" customWidth="1"/>
    <col min="1815" max="1815" width="14.109375" style="3" customWidth="1"/>
    <col min="1816" max="2042" width="0" style="3" hidden="1"/>
    <col min="2043" max="2043" width="7.5546875" style="3" customWidth="1"/>
    <col min="2044" max="2044" width="36.77734375" style="3" customWidth="1"/>
    <col min="2045" max="2046" width="0" style="3" hidden="1"/>
    <col min="2047" max="2047" width="16.6640625" style="3" customWidth="1"/>
    <col min="2048" max="2048" width="17.33203125" style="3" customWidth="1"/>
    <col min="2049" max="2049" width="15.5546875" style="3" customWidth="1"/>
    <col min="2050" max="2050" width="0" style="3" hidden="1"/>
    <col min="2051" max="2051" width="16.6640625" style="3" customWidth="1"/>
    <col min="2052" max="2052" width="17.44140625" style="3" customWidth="1"/>
    <col min="2053" max="2054" width="0" style="3" hidden="1"/>
    <col min="2055" max="2057" width="15.33203125" style="3" customWidth="1"/>
    <col min="2058" max="2058" width="17" style="3" customWidth="1"/>
    <col min="2059" max="2059" width="0" style="3" hidden="1"/>
    <col min="2060" max="2061" width="15.5546875" style="3" customWidth="1"/>
    <col min="2062" max="2062" width="13.6640625" style="3" customWidth="1"/>
    <col min="2063" max="2063" width="9" style="3" customWidth="1"/>
    <col min="2064" max="2064" width="49.88671875" style="3" customWidth="1"/>
    <col min="2065" max="2065" width="0" style="3" hidden="1"/>
    <col min="2066" max="2067" width="15.88671875" style="3" customWidth="1"/>
    <col min="2068" max="2068" width="14.5546875" style="3" customWidth="1"/>
    <col min="2069" max="2069" width="16.33203125" style="3" customWidth="1"/>
    <col min="2070" max="2070" width="18.109375" style="3" customWidth="1"/>
    <col min="2071" max="2071" width="14.109375" style="3" customWidth="1"/>
    <col min="2072" max="2298" width="0" style="3" hidden="1"/>
    <col min="2299" max="2299" width="7.5546875" style="3" customWidth="1"/>
    <col min="2300" max="2300" width="36.77734375" style="3" customWidth="1"/>
    <col min="2301" max="2302" width="0" style="3" hidden="1"/>
    <col min="2303" max="2303" width="16.6640625" style="3" customWidth="1"/>
    <col min="2304" max="2304" width="17.33203125" style="3" customWidth="1"/>
    <col min="2305" max="2305" width="15.5546875" style="3" customWidth="1"/>
    <col min="2306" max="2306" width="0" style="3" hidden="1"/>
    <col min="2307" max="2307" width="16.6640625" style="3" customWidth="1"/>
    <col min="2308" max="2308" width="17.44140625" style="3" customWidth="1"/>
    <col min="2309" max="2310" width="0" style="3" hidden="1"/>
    <col min="2311" max="2313" width="15.33203125" style="3" customWidth="1"/>
    <col min="2314" max="2314" width="17" style="3" customWidth="1"/>
    <col min="2315" max="2315" width="0" style="3" hidden="1"/>
    <col min="2316" max="2317" width="15.5546875" style="3" customWidth="1"/>
    <col min="2318" max="2318" width="13.6640625" style="3" customWidth="1"/>
    <col min="2319" max="2319" width="9" style="3" customWidth="1"/>
    <col min="2320" max="2320" width="49.88671875" style="3" customWidth="1"/>
    <col min="2321" max="2321" width="0" style="3" hidden="1"/>
    <col min="2322" max="2323" width="15.88671875" style="3" customWidth="1"/>
    <col min="2324" max="2324" width="14.5546875" style="3" customWidth="1"/>
    <col min="2325" max="2325" width="16.33203125" style="3" customWidth="1"/>
    <col min="2326" max="2326" width="18.109375" style="3" customWidth="1"/>
    <col min="2327" max="2327" width="14.109375" style="3" customWidth="1"/>
    <col min="2328" max="2554" width="0" style="3" hidden="1"/>
    <col min="2555" max="2555" width="7.5546875" style="3" customWidth="1"/>
    <col min="2556" max="2556" width="36.77734375" style="3" customWidth="1"/>
    <col min="2557" max="2558" width="0" style="3" hidden="1"/>
    <col min="2559" max="2559" width="16.6640625" style="3" customWidth="1"/>
    <col min="2560" max="2560" width="17.33203125" style="3" customWidth="1"/>
    <col min="2561" max="2561" width="15.5546875" style="3" customWidth="1"/>
    <col min="2562" max="2562" width="0" style="3" hidden="1"/>
    <col min="2563" max="2563" width="16.6640625" style="3" customWidth="1"/>
    <col min="2564" max="2564" width="17.44140625" style="3" customWidth="1"/>
    <col min="2565" max="2566" width="0" style="3" hidden="1"/>
    <col min="2567" max="2569" width="15.33203125" style="3" customWidth="1"/>
    <col min="2570" max="2570" width="17" style="3" customWidth="1"/>
    <col min="2571" max="2571" width="0" style="3" hidden="1"/>
    <col min="2572" max="2573" width="15.5546875" style="3" customWidth="1"/>
    <col min="2574" max="2574" width="13.6640625" style="3" customWidth="1"/>
    <col min="2575" max="2575" width="9" style="3" customWidth="1"/>
    <col min="2576" max="2576" width="49.88671875" style="3" customWidth="1"/>
    <col min="2577" max="2577" width="0" style="3" hidden="1"/>
    <col min="2578" max="2579" width="15.88671875" style="3" customWidth="1"/>
    <col min="2580" max="2580" width="14.5546875" style="3" customWidth="1"/>
    <col min="2581" max="2581" width="16.33203125" style="3" customWidth="1"/>
    <col min="2582" max="2582" width="18.109375" style="3" customWidth="1"/>
    <col min="2583" max="2583" width="14.109375" style="3" customWidth="1"/>
    <col min="2584" max="2810" width="0" style="3" hidden="1"/>
    <col min="2811" max="2811" width="7.5546875" style="3" customWidth="1"/>
    <col min="2812" max="2812" width="36.77734375" style="3" customWidth="1"/>
    <col min="2813" max="2814" width="0" style="3" hidden="1"/>
    <col min="2815" max="2815" width="16.6640625" style="3" customWidth="1"/>
    <col min="2816" max="2816" width="17.33203125" style="3" customWidth="1"/>
    <col min="2817" max="2817" width="15.5546875" style="3" customWidth="1"/>
    <col min="2818" max="2818" width="0" style="3" hidden="1"/>
    <col min="2819" max="2819" width="16.6640625" style="3" customWidth="1"/>
    <col min="2820" max="2820" width="17.44140625" style="3" customWidth="1"/>
    <col min="2821" max="2822" width="0" style="3" hidden="1"/>
    <col min="2823" max="2825" width="15.33203125" style="3" customWidth="1"/>
    <col min="2826" max="2826" width="17" style="3" customWidth="1"/>
    <col min="2827" max="2827" width="0" style="3" hidden="1"/>
    <col min="2828" max="2829" width="15.5546875" style="3" customWidth="1"/>
    <col min="2830" max="2830" width="13.6640625" style="3" customWidth="1"/>
    <col min="2831" max="2831" width="9" style="3" customWidth="1"/>
    <col min="2832" max="2832" width="49.88671875" style="3" customWidth="1"/>
    <col min="2833" max="2833" width="0" style="3" hidden="1"/>
    <col min="2834" max="2835" width="15.88671875" style="3" customWidth="1"/>
    <col min="2836" max="2836" width="14.5546875" style="3" customWidth="1"/>
    <col min="2837" max="2837" width="16.33203125" style="3" customWidth="1"/>
    <col min="2838" max="2838" width="18.109375" style="3" customWidth="1"/>
    <col min="2839" max="2839" width="14.109375" style="3" customWidth="1"/>
    <col min="2840" max="3066" width="0" style="3" hidden="1"/>
    <col min="3067" max="3067" width="7.5546875" style="3" customWidth="1"/>
    <col min="3068" max="3068" width="36.77734375" style="3" customWidth="1"/>
    <col min="3069" max="3070" width="0" style="3" hidden="1"/>
    <col min="3071" max="3071" width="16.6640625" style="3" customWidth="1"/>
    <col min="3072" max="3072" width="17.33203125" style="3" customWidth="1"/>
    <col min="3073" max="3073" width="15.5546875" style="3" customWidth="1"/>
    <col min="3074" max="3074" width="0" style="3" hidden="1"/>
    <col min="3075" max="3075" width="16.6640625" style="3" customWidth="1"/>
    <col min="3076" max="3076" width="17.44140625" style="3" customWidth="1"/>
    <col min="3077" max="3078" width="0" style="3" hidden="1"/>
    <col min="3079" max="3081" width="15.33203125" style="3" customWidth="1"/>
    <col min="3082" max="3082" width="17" style="3" customWidth="1"/>
    <col min="3083" max="3083" width="0" style="3" hidden="1"/>
    <col min="3084" max="3085" width="15.5546875" style="3" customWidth="1"/>
    <col min="3086" max="3086" width="13.6640625" style="3" customWidth="1"/>
    <col min="3087" max="3087" width="9" style="3" customWidth="1"/>
    <col min="3088" max="3088" width="49.88671875" style="3" customWidth="1"/>
    <col min="3089" max="3089" width="0" style="3" hidden="1"/>
    <col min="3090" max="3091" width="15.88671875" style="3" customWidth="1"/>
    <col min="3092" max="3092" width="14.5546875" style="3" customWidth="1"/>
    <col min="3093" max="3093" width="16.33203125" style="3" customWidth="1"/>
    <col min="3094" max="3094" width="18.109375" style="3" customWidth="1"/>
    <col min="3095" max="3095" width="14.109375" style="3" customWidth="1"/>
    <col min="3096" max="3322" width="0" style="3" hidden="1"/>
    <col min="3323" max="3323" width="7.5546875" style="3" customWidth="1"/>
    <col min="3324" max="3324" width="36.77734375" style="3" customWidth="1"/>
    <col min="3325" max="3326" width="0" style="3" hidden="1"/>
    <col min="3327" max="3327" width="16.6640625" style="3" customWidth="1"/>
    <col min="3328" max="3328" width="17.33203125" style="3" customWidth="1"/>
    <col min="3329" max="3329" width="15.5546875" style="3" customWidth="1"/>
    <col min="3330" max="3330" width="0" style="3" hidden="1"/>
    <col min="3331" max="3331" width="16.6640625" style="3" customWidth="1"/>
    <col min="3332" max="3332" width="17.44140625" style="3" customWidth="1"/>
    <col min="3333" max="3334" width="0" style="3" hidden="1"/>
    <col min="3335" max="3337" width="15.33203125" style="3" customWidth="1"/>
    <col min="3338" max="3338" width="17" style="3" customWidth="1"/>
    <col min="3339" max="3339" width="0" style="3" hidden="1"/>
    <col min="3340" max="3341" width="15.5546875" style="3" customWidth="1"/>
    <col min="3342" max="3342" width="13.6640625" style="3" customWidth="1"/>
    <col min="3343" max="3343" width="9" style="3" customWidth="1"/>
    <col min="3344" max="3344" width="49.88671875" style="3" customWidth="1"/>
    <col min="3345" max="3345" width="0" style="3" hidden="1"/>
    <col min="3346" max="3347" width="15.88671875" style="3" customWidth="1"/>
    <col min="3348" max="3348" width="14.5546875" style="3" customWidth="1"/>
    <col min="3349" max="3349" width="16.33203125" style="3" customWidth="1"/>
    <col min="3350" max="3350" width="18.109375" style="3" customWidth="1"/>
    <col min="3351" max="3351" width="14.109375" style="3" customWidth="1"/>
    <col min="3352" max="3578" width="0" style="3" hidden="1"/>
    <col min="3579" max="3579" width="7.5546875" style="3" customWidth="1"/>
    <col min="3580" max="3580" width="36.77734375" style="3" customWidth="1"/>
    <col min="3581" max="3582" width="0" style="3" hidden="1"/>
    <col min="3583" max="3583" width="16.6640625" style="3" customWidth="1"/>
    <col min="3584" max="3584" width="17.33203125" style="3" customWidth="1"/>
    <col min="3585" max="3585" width="15.5546875" style="3" customWidth="1"/>
    <col min="3586" max="3586" width="0" style="3" hidden="1"/>
    <col min="3587" max="3587" width="16.6640625" style="3" customWidth="1"/>
    <col min="3588" max="3588" width="17.44140625" style="3" customWidth="1"/>
    <col min="3589" max="3590" width="0" style="3" hidden="1"/>
    <col min="3591" max="3593" width="15.33203125" style="3" customWidth="1"/>
    <col min="3594" max="3594" width="17" style="3" customWidth="1"/>
    <col min="3595" max="3595" width="0" style="3" hidden="1"/>
    <col min="3596" max="3597" width="15.5546875" style="3" customWidth="1"/>
    <col min="3598" max="3598" width="13.6640625" style="3" customWidth="1"/>
    <col min="3599" max="3599" width="9" style="3" customWidth="1"/>
    <col min="3600" max="3600" width="49.88671875" style="3" customWidth="1"/>
    <col min="3601" max="3601" width="0" style="3" hidden="1"/>
    <col min="3602" max="3603" width="15.88671875" style="3" customWidth="1"/>
    <col min="3604" max="3604" width="14.5546875" style="3" customWidth="1"/>
    <col min="3605" max="3605" width="16.33203125" style="3" customWidth="1"/>
    <col min="3606" max="3606" width="18.109375" style="3" customWidth="1"/>
    <col min="3607" max="3607" width="14.109375" style="3" customWidth="1"/>
    <col min="3608" max="3834" width="0" style="3" hidden="1"/>
    <col min="3835" max="3835" width="7.5546875" style="3" customWidth="1"/>
    <col min="3836" max="3836" width="36.77734375" style="3" customWidth="1"/>
    <col min="3837" max="3838" width="0" style="3" hidden="1"/>
    <col min="3839" max="3839" width="16.6640625" style="3" customWidth="1"/>
    <col min="3840" max="3840" width="17.33203125" style="3" customWidth="1"/>
    <col min="3841" max="3841" width="15.5546875" style="3" customWidth="1"/>
    <col min="3842" max="3842" width="0" style="3" hidden="1"/>
    <col min="3843" max="3843" width="16.6640625" style="3" customWidth="1"/>
    <col min="3844" max="3844" width="17.44140625" style="3" customWidth="1"/>
    <col min="3845" max="3846" width="0" style="3" hidden="1"/>
    <col min="3847" max="3849" width="15.33203125" style="3" customWidth="1"/>
    <col min="3850" max="3850" width="17" style="3" customWidth="1"/>
    <col min="3851" max="3851" width="0" style="3" hidden="1"/>
    <col min="3852" max="3853" width="15.5546875" style="3" customWidth="1"/>
    <col min="3854" max="3854" width="13.6640625" style="3" customWidth="1"/>
    <col min="3855" max="3855" width="9" style="3" customWidth="1"/>
    <col min="3856" max="3856" width="49.88671875" style="3" customWidth="1"/>
    <col min="3857" max="3857" width="0" style="3" hidden="1"/>
    <col min="3858" max="3859" width="15.88671875" style="3" customWidth="1"/>
    <col min="3860" max="3860" width="14.5546875" style="3" customWidth="1"/>
    <col min="3861" max="3861" width="16.33203125" style="3" customWidth="1"/>
    <col min="3862" max="3862" width="18.109375" style="3" customWidth="1"/>
    <col min="3863" max="3863" width="14.109375" style="3" customWidth="1"/>
    <col min="3864" max="4090" width="0" style="3" hidden="1"/>
    <col min="4091" max="4091" width="7.5546875" style="3" customWidth="1"/>
    <col min="4092" max="4092" width="36.77734375" style="3" customWidth="1"/>
    <col min="4093" max="4094" width="0" style="3" hidden="1"/>
    <col min="4095" max="4095" width="16.6640625" style="3" customWidth="1"/>
    <col min="4096" max="4096" width="17.33203125" style="3" customWidth="1"/>
    <col min="4097" max="4097" width="15.5546875" style="3" customWidth="1"/>
    <col min="4098" max="4098" width="0" style="3" hidden="1"/>
    <col min="4099" max="4099" width="16.6640625" style="3" customWidth="1"/>
    <col min="4100" max="4100" width="17.44140625" style="3" customWidth="1"/>
    <col min="4101" max="4102" width="0" style="3" hidden="1"/>
    <col min="4103" max="4105" width="15.33203125" style="3" customWidth="1"/>
    <col min="4106" max="4106" width="17" style="3" customWidth="1"/>
    <col min="4107" max="4107" width="0" style="3" hidden="1"/>
    <col min="4108" max="4109" width="15.5546875" style="3" customWidth="1"/>
    <col min="4110" max="4110" width="13.6640625" style="3" customWidth="1"/>
    <col min="4111" max="4111" width="9" style="3" customWidth="1"/>
    <col min="4112" max="4112" width="49.88671875" style="3" customWidth="1"/>
    <col min="4113" max="4113" width="0" style="3" hidden="1"/>
    <col min="4114" max="4115" width="15.88671875" style="3" customWidth="1"/>
    <col min="4116" max="4116" width="14.5546875" style="3" customWidth="1"/>
    <col min="4117" max="4117" width="16.33203125" style="3" customWidth="1"/>
    <col min="4118" max="4118" width="18.109375" style="3" customWidth="1"/>
    <col min="4119" max="4119" width="14.109375" style="3" customWidth="1"/>
    <col min="4120" max="4346" width="0" style="3" hidden="1"/>
    <col min="4347" max="4347" width="7.5546875" style="3" customWidth="1"/>
    <col min="4348" max="4348" width="36.77734375" style="3" customWidth="1"/>
    <col min="4349" max="4350" width="0" style="3" hidden="1"/>
    <col min="4351" max="4351" width="16.6640625" style="3" customWidth="1"/>
    <col min="4352" max="4352" width="17.33203125" style="3" customWidth="1"/>
    <col min="4353" max="4353" width="15.5546875" style="3" customWidth="1"/>
    <col min="4354" max="4354" width="0" style="3" hidden="1"/>
    <col min="4355" max="4355" width="16.6640625" style="3" customWidth="1"/>
    <col min="4356" max="4356" width="17.44140625" style="3" customWidth="1"/>
    <col min="4357" max="4358" width="0" style="3" hidden="1"/>
    <col min="4359" max="4361" width="15.33203125" style="3" customWidth="1"/>
    <col min="4362" max="4362" width="17" style="3" customWidth="1"/>
    <col min="4363" max="4363" width="0" style="3" hidden="1"/>
    <col min="4364" max="4365" width="15.5546875" style="3" customWidth="1"/>
    <col min="4366" max="4366" width="13.6640625" style="3" customWidth="1"/>
    <col min="4367" max="4367" width="9" style="3" customWidth="1"/>
    <col min="4368" max="4368" width="49.88671875" style="3" customWidth="1"/>
    <col min="4369" max="4369" width="0" style="3" hidden="1"/>
    <col min="4370" max="4371" width="15.88671875" style="3" customWidth="1"/>
    <col min="4372" max="4372" width="14.5546875" style="3" customWidth="1"/>
    <col min="4373" max="4373" width="16.33203125" style="3" customWidth="1"/>
    <col min="4374" max="4374" width="18.109375" style="3" customWidth="1"/>
    <col min="4375" max="4375" width="14.109375" style="3" customWidth="1"/>
    <col min="4376" max="4602" width="0" style="3" hidden="1"/>
    <col min="4603" max="4603" width="7.5546875" style="3" customWidth="1"/>
    <col min="4604" max="4604" width="36.77734375" style="3" customWidth="1"/>
    <col min="4605" max="4606" width="0" style="3" hidden="1"/>
    <col min="4607" max="4607" width="16.6640625" style="3" customWidth="1"/>
    <col min="4608" max="4608" width="17.33203125" style="3" customWidth="1"/>
    <col min="4609" max="4609" width="15.5546875" style="3" customWidth="1"/>
    <col min="4610" max="4610" width="0" style="3" hidden="1"/>
    <col min="4611" max="4611" width="16.6640625" style="3" customWidth="1"/>
    <col min="4612" max="4612" width="17.44140625" style="3" customWidth="1"/>
    <col min="4613" max="4614" width="0" style="3" hidden="1"/>
    <col min="4615" max="4617" width="15.33203125" style="3" customWidth="1"/>
    <col min="4618" max="4618" width="17" style="3" customWidth="1"/>
    <col min="4619" max="4619" width="0" style="3" hidden="1"/>
    <col min="4620" max="4621" width="15.5546875" style="3" customWidth="1"/>
    <col min="4622" max="4622" width="13.6640625" style="3" customWidth="1"/>
    <col min="4623" max="4623" width="9" style="3" customWidth="1"/>
    <col min="4624" max="4624" width="49.88671875" style="3" customWidth="1"/>
    <col min="4625" max="4625" width="0" style="3" hidden="1"/>
    <col min="4626" max="4627" width="15.88671875" style="3" customWidth="1"/>
    <col min="4628" max="4628" width="14.5546875" style="3" customWidth="1"/>
    <col min="4629" max="4629" width="16.33203125" style="3" customWidth="1"/>
    <col min="4630" max="4630" width="18.109375" style="3" customWidth="1"/>
    <col min="4631" max="4631" width="14.109375" style="3" customWidth="1"/>
    <col min="4632" max="4858" width="0" style="3" hidden="1"/>
    <col min="4859" max="4859" width="7.5546875" style="3" customWidth="1"/>
    <col min="4860" max="4860" width="36.77734375" style="3" customWidth="1"/>
    <col min="4861" max="4862" width="0" style="3" hidden="1"/>
    <col min="4863" max="4863" width="16.6640625" style="3" customWidth="1"/>
    <col min="4864" max="4864" width="17.33203125" style="3" customWidth="1"/>
    <col min="4865" max="4865" width="15.5546875" style="3" customWidth="1"/>
    <col min="4866" max="4866" width="0" style="3" hidden="1"/>
    <col min="4867" max="4867" width="16.6640625" style="3" customWidth="1"/>
    <col min="4868" max="4868" width="17.44140625" style="3" customWidth="1"/>
    <col min="4869" max="4870" width="0" style="3" hidden="1"/>
    <col min="4871" max="4873" width="15.33203125" style="3" customWidth="1"/>
    <col min="4874" max="4874" width="17" style="3" customWidth="1"/>
    <col min="4875" max="4875" width="0" style="3" hidden="1"/>
    <col min="4876" max="4877" width="15.5546875" style="3" customWidth="1"/>
    <col min="4878" max="4878" width="13.6640625" style="3" customWidth="1"/>
    <col min="4879" max="4879" width="9" style="3" customWidth="1"/>
    <col min="4880" max="4880" width="49.88671875" style="3" customWidth="1"/>
    <col min="4881" max="4881" width="0" style="3" hidden="1"/>
    <col min="4882" max="4883" width="15.88671875" style="3" customWidth="1"/>
    <col min="4884" max="4884" width="14.5546875" style="3" customWidth="1"/>
    <col min="4885" max="4885" width="16.33203125" style="3" customWidth="1"/>
    <col min="4886" max="4886" width="18.109375" style="3" customWidth="1"/>
    <col min="4887" max="4887" width="14.109375" style="3" customWidth="1"/>
    <col min="4888" max="5114" width="0" style="3" hidden="1"/>
    <col min="5115" max="5115" width="7.5546875" style="3" customWidth="1"/>
    <col min="5116" max="5116" width="36.77734375" style="3" customWidth="1"/>
    <col min="5117" max="5118" width="0" style="3" hidden="1"/>
    <col min="5119" max="5119" width="16.6640625" style="3" customWidth="1"/>
    <col min="5120" max="5120" width="17.33203125" style="3" customWidth="1"/>
    <col min="5121" max="5121" width="15.5546875" style="3" customWidth="1"/>
    <col min="5122" max="5122" width="0" style="3" hidden="1"/>
    <col min="5123" max="5123" width="16.6640625" style="3" customWidth="1"/>
    <col min="5124" max="5124" width="17.44140625" style="3" customWidth="1"/>
    <col min="5125" max="5126" width="0" style="3" hidden="1"/>
    <col min="5127" max="5129" width="15.33203125" style="3" customWidth="1"/>
    <col min="5130" max="5130" width="17" style="3" customWidth="1"/>
    <col min="5131" max="5131" width="0" style="3" hidden="1"/>
    <col min="5132" max="5133" width="15.5546875" style="3" customWidth="1"/>
    <col min="5134" max="5134" width="13.6640625" style="3" customWidth="1"/>
    <col min="5135" max="5135" width="9" style="3" customWidth="1"/>
    <col min="5136" max="5136" width="49.88671875" style="3" customWidth="1"/>
    <col min="5137" max="5137" width="0" style="3" hidden="1"/>
    <col min="5138" max="5139" width="15.88671875" style="3" customWidth="1"/>
    <col min="5140" max="5140" width="14.5546875" style="3" customWidth="1"/>
    <col min="5141" max="5141" width="16.33203125" style="3" customWidth="1"/>
    <col min="5142" max="5142" width="18.109375" style="3" customWidth="1"/>
    <col min="5143" max="5143" width="14.109375" style="3" customWidth="1"/>
    <col min="5144" max="5370" width="0" style="3" hidden="1"/>
    <col min="5371" max="5371" width="7.5546875" style="3" customWidth="1"/>
    <col min="5372" max="5372" width="36.77734375" style="3" customWidth="1"/>
    <col min="5373" max="5374" width="0" style="3" hidden="1"/>
    <col min="5375" max="5375" width="16.6640625" style="3" customWidth="1"/>
    <col min="5376" max="5376" width="17.33203125" style="3" customWidth="1"/>
    <col min="5377" max="5377" width="15.5546875" style="3" customWidth="1"/>
    <col min="5378" max="5378" width="0" style="3" hidden="1"/>
    <col min="5379" max="5379" width="16.6640625" style="3" customWidth="1"/>
    <col min="5380" max="5380" width="17.44140625" style="3" customWidth="1"/>
    <col min="5381" max="5382" width="0" style="3" hidden="1"/>
    <col min="5383" max="5385" width="15.33203125" style="3" customWidth="1"/>
    <col min="5386" max="5386" width="17" style="3" customWidth="1"/>
    <col min="5387" max="5387" width="0" style="3" hidden="1"/>
    <col min="5388" max="5389" width="15.5546875" style="3" customWidth="1"/>
    <col min="5390" max="5390" width="13.6640625" style="3" customWidth="1"/>
    <col min="5391" max="5391" width="9" style="3" customWidth="1"/>
    <col min="5392" max="5392" width="49.88671875" style="3" customWidth="1"/>
    <col min="5393" max="5393" width="0" style="3" hidden="1"/>
    <col min="5394" max="5395" width="15.88671875" style="3" customWidth="1"/>
    <col min="5396" max="5396" width="14.5546875" style="3" customWidth="1"/>
    <col min="5397" max="5397" width="16.33203125" style="3" customWidth="1"/>
    <col min="5398" max="5398" width="18.109375" style="3" customWidth="1"/>
    <col min="5399" max="5399" width="14.109375" style="3" customWidth="1"/>
    <col min="5400" max="5626" width="0" style="3" hidden="1"/>
    <col min="5627" max="5627" width="7.5546875" style="3" customWidth="1"/>
    <col min="5628" max="5628" width="36.77734375" style="3" customWidth="1"/>
    <col min="5629" max="5630" width="0" style="3" hidden="1"/>
    <col min="5631" max="5631" width="16.6640625" style="3" customWidth="1"/>
    <col min="5632" max="5632" width="17.33203125" style="3" customWidth="1"/>
    <col min="5633" max="5633" width="15.5546875" style="3" customWidth="1"/>
    <col min="5634" max="5634" width="0" style="3" hidden="1"/>
    <col min="5635" max="5635" width="16.6640625" style="3" customWidth="1"/>
    <col min="5636" max="5636" width="17.44140625" style="3" customWidth="1"/>
    <col min="5637" max="5638" width="0" style="3" hidden="1"/>
    <col min="5639" max="5641" width="15.33203125" style="3" customWidth="1"/>
    <col min="5642" max="5642" width="17" style="3" customWidth="1"/>
    <col min="5643" max="5643" width="0" style="3" hidden="1"/>
    <col min="5644" max="5645" width="15.5546875" style="3" customWidth="1"/>
    <col min="5646" max="5646" width="13.6640625" style="3" customWidth="1"/>
    <col min="5647" max="5647" width="9" style="3" customWidth="1"/>
    <col min="5648" max="5648" width="49.88671875" style="3" customWidth="1"/>
    <col min="5649" max="5649" width="0" style="3" hidden="1"/>
    <col min="5650" max="5651" width="15.88671875" style="3" customWidth="1"/>
    <col min="5652" max="5652" width="14.5546875" style="3" customWidth="1"/>
    <col min="5653" max="5653" width="16.33203125" style="3" customWidth="1"/>
    <col min="5654" max="5654" width="18.109375" style="3" customWidth="1"/>
    <col min="5655" max="5655" width="14.109375" style="3" customWidth="1"/>
    <col min="5656" max="5882" width="0" style="3" hidden="1"/>
    <col min="5883" max="5883" width="7.5546875" style="3" customWidth="1"/>
    <col min="5884" max="5884" width="36.77734375" style="3" customWidth="1"/>
    <col min="5885" max="5886" width="0" style="3" hidden="1"/>
    <col min="5887" max="5887" width="16.6640625" style="3" customWidth="1"/>
    <col min="5888" max="5888" width="17.33203125" style="3" customWidth="1"/>
    <col min="5889" max="5889" width="15.5546875" style="3" customWidth="1"/>
    <col min="5890" max="5890" width="0" style="3" hidden="1"/>
    <col min="5891" max="5891" width="16.6640625" style="3" customWidth="1"/>
    <col min="5892" max="5892" width="17.44140625" style="3" customWidth="1"/>
    <col min="5893" max="5894" width="0" style="3" hidden="1"/>
    <col min="5895" max="5897" width="15.33203125" style="3" customWidth="1"/>
    <col min="5898" max="5898" width="17" style="3" customWidth="1"/>
    <col min="5899" max="5899" width="0" style="3" hidden="1"/>
    <col min="5900" max="5901" width="15.5546875" style="3" customWidth="1"/>
    <col min="5902" max="5902" width="13.6640625" style="3" customWidth="1"/>
    <col min="5903" max="5903" width="9" style="3" customWidth="1"/>
    <col min="5904" max="5904" width="49.88671875" style="3" customWidth="1"/>
    <col min="5905" max="5905" width="0" style="3" hidden="1"/>
    <col min="5906" max="5907" width="15.88671875" style="3" customWidth="1"/>
    <col min="5908" max="5908" width="14.5546875" style="3" customWidth="1"/>
    <col min="5909" max="5909" width="16.33203125" style="3" customWidth="1"/>
    <col min="5910" max="5910" width="18.109375" style="3" customWidth="1"/>
    <col min="5911" max="5911" width="14.109375" style="3" customWidth="1"/>
    <col min="5912" max="6138" width="0" style="3" hidden="1"/>
    <col min="6139" max="6139" width="7.5546875" style="3" customWidth="1"/>
    <col min="6140" max="6140" width="36.77734375" style="3" customWidth="1"/>
    <col min="6141" max="6142" width="0" style="3" hidden="1"/>
    <col min="6143" max="6143" width="16.6640625" style="3" customWidth="1"/>
    <col min="6144" max="6144" width="17.33203125" style="3" customWidth="1"/>
    <col min="6145" max="6145" width="15.5546875" style="3" customWidth="1"/>
    <col min="6146" max="6146" width="0" style="3" hidden="1"/>
    <col min="6147" max="6147" width="16.6640625" style="3" customWidth="1"/>
    <col min="6148" max="6148" width="17.44140625" style="3" customWidth="1"/>
    <col min="6149" max="6150" width="0" style="3" hidden="1"/>
    <col min="6151" max="6153" width="15.33203125" style="3" customWidth="1"/>
    <col min="6154" max="6154" width="17" style="3" customWidth="1"/>
    <col min="6155" max="6155" width="0" style="3" hidden="1"/>
    <col min="6156" max="6157" width="15.5546875" style="3" customWidth="1"/>
    <col min="6158" max="6158" width="13.6640625" style="3" customWidth="1"/>
    <col min="6159" max="6159" width="9" style="3" customWidth="1"/>
    <col min="6160" max="6160" width="49.88671875" style="3" customWidth="1"/>
    <col min="6161" max="6161" width="0" style="3" hidden="1"/>
    <col min="6162" max="6163" width="15.88671875" style="3" customWidth="1"/>
    <col min="6164" max="6164" width="14.5546875" style="3" customWidth="1"/>
    <col min="6165" max="6165" width="16.33203125" style="3" customWidth="1"/>
    <col min="6166" max="6166" width="18.109375" style="3" customWidth="1"/>
    <col min="6167" max="6167" width="14.109375" style="3" customWidth="1"/>
    <col min="6168" max="6394" width="0" style="3" hidden="1"/>
    <col min="6395" max="6395" width="7.5546875" style="3" customWidth="1"/>
    <col min="6396" max="6396" width="36.77734375" style="3" customWidth="1"/>
    <col min="6397" max="6398" width="0" style="3" hidden="1"/>
    <col min="6399" max="6399" width="16.6640625" style="3" customWidth="1"/>
    <col min="6400" max="6400" width="17.33203125" style="3" customWidth="1"/>
    <col min="6401" max="6401" width="15.5546875" style="3" customWidth="1"/>
    <col min="6402" max="6402" width="0" style="3" hidden="1"/>
    <col min="6403" max="6403" width="16.6640625" style="3" customWidth="1"/>
    <col min="6404" max="6404" width="17.44140625" style="3" customWidth="1"/>
    <col min="6405" max="6406" width="0" style="3" hidden="1"/>
    <col min="6407" max="6409" width="15.33203125" style="3" customWidth="1"/>
    <col min="6410" max="6410" width="17" style="3" customWidth="1"/>
    <col min="6411" max="6411" width="0" style="3" hidden="1"/>
    <col min="6412" max="6413" width="15.5546875" style="3" customWidth="1"/>
    <col min="6414" max="6414" width="13.6640625" style="3" customWidth="1"/>
    <col min="6415" max="6415" width="9" style="3" customWidth="1"/>
    <col min="6416" max="6416" width="49.88671875" style="3" customWidth="1"/>
    <col min="6417" max="6417" width="0" style="3" hidden="1"/>
    <col min="6418" max="6419" width="15.88671875" style="3" customWidth="1"/>
    <col min="6420" max="6420" width="14.5546875" style="3" customWidth="1"/>
    <col min="6421" max="6421" width="16.33203125" style="3" customWidth="1"/>
    <col min="6422" max="6422" width="18.109375" style="3" customWidth="1"/>
    <col min="6423" max="6423" width="14.109375" style="3" customWidth="1"/>
    <col min="6424" max="6650" width="0" style="3" hidden="1"/>
    <col min="6651" max="6651" width="7.5546875" style="3" customWidth="1"/>
    <col min="6652" max="6652" width="36.77734375" style="3" customWidth="1"/>
    <col min="6653" max="6654" width="0" style="3" hidden="1"/>
    <col min="6655" max="6655" width="16.6640625" style="3" customWidth="1"/>
    <col min="6656" max="6656" width="17.33203125" style="3" customWidth="1"/>
    <col min="6657" max="6657" width="15.5546875" style="3" customWidth="1"/>
    <col min="6658" max="6658" width="0" style="3" hidden="1"/>
    <col min="6659" max="6659" width="16.6640625" style="3" customWidth="1"/>
    <col min="6660" max="6660" width="17.44140625" style="3" customWidth="1"/>
    <col min="6661" max="6662" width="0" style="3" hidden="1"/>
    <col min="6663" max="6665" width="15.33203125" style="3" customWidth="1"/>
    <col min="6666" max="6666" width="17" style="3" customWidth="1"/>
    <col min="6667" max="6667" width="0" style="3" hidden="1"/>
    <col min="6668" max="6669" width="15.5546875" style="3" customWidth="1"/>
    <col min="6670" max="6670" width="13.6640625" style="3" customWidth="1"/>
    <col min="6671" max="6671" width="9" style="3" customWidth="1"/>
    <col min="6672" max="6672" width="49.88671875" style="3" customWidth="1"/>
    <col min="6673" max="6673" width="0" style="3" hidden="1"/>
    <col min="6674" max="6675" width="15.88671875" style="3" customWidth="1"/>
    <col min="6676" max="6676" width="14.5546875" style="3" customWidth="1"/>
    <col min="6677" max="6677" width="16.33203125" style="3" customWidth="1"/>
    <col min="6678" max="6678" width="18.109375" style="3" customWidth="1"/>
    <col min="6679" max="6679" width="14.109375" style="3" customWidth="1"/>
    <col min="6680" max="6906" width="0" style="3" hidden="1"/>
    <col min="6907" max="6907" width="7.5546875" style="3" customWidth="1"/>
    <col min="6908" max="6908" width="36.77734375" style="3" customWidth="1"/>
    <col min="6909" max="6910" width="0" style="3" hidden="1"/>
    <col min="6911" max="6911" width="16.6640625" style="3" customWidth="1"/>
    <col min="6912" max="6912" width="17.33203125" style="3" customWidth="1"/>
    <col min="6913" max="6913" width="15.5546875" style="3" customWidth="1"/>
    <col min="6914" max="6914" width="0" style="3" hidden="1"/>
    <col min="6915" max="6915" width="16.6640625" style="3" customWidth="1"/>
    <col min="6916" max="6916" width="17.44140625" style="3" customWidth="1"/>
    <col min="6917" max="6918" width="0" style="3" hidden="1"/>
    <col min="6919" max="6921" width="15.33203125" style="3" customWidth="1"/>
    <col min="6922" max="6922" width="17" style="3" customWidth="1"/>
    <col min="6923" max="6923" width="0" style="3" hidden="1"/>
    <col min="6924" max="6925" width="15.5546875" style="3" customWidth="1"/>
    <col min="6926" max="6926" width="13.6640625" style="3" customWidth="1"/>
    <col min="6927" max="6927" width="9" style="3" customWidth="1"/>
    <col min="6928" max="6928" width="49.88671875" style="3" customWidth="1"/>
    <col min="6929" max="6929" width="0" style="3" hidden="1"/>
    <col min="6930" max="6931" width="15.88671875" style="3" customWidth="1"/>
    <col min="6932" max="6932" width="14.5546875" style="3" customWidth="1"/>
    <col min="6933" max="6933" width="16.33203125" style="3" customWidth="1"/>
    <col min="6934" max="6934" width="18.109375" style="3" customWidth="1"/>
    <col min="6935" max="6935" width="14.109375" style="3" customWidth="1"/>
    <col min="6936" max="7162" width="0" style="3" hidden="1"/>
    <col min="7163" max="7163" width="7.5546875" style="3" customWidth="1"/>
    <col min="7164" max="7164" width="36.77734375" style="3" customWidth="1"/>
    <col min="7165" max="7166" width="0" style="3" hidden="1"/>
    <col min="7167" max="7167" width="16.6640625" style="3" customWidth="1"/>
    <col min="7168" max="7168" width="17.33203125" style="3" customWidth="1"/>
    <col min="7169" max="7169" width="15.5546875" style="3" customWidth="1"/>
    <col min="7170" max="7170" width="0" style="3" hidden="1"/>
    <col min="7171" max="7171" width="16.6640625" style="3" customWidth="1"/>
    <col min="7172" max="7172" width="17.44140625" style="3" customWidth="1"/>
    <col min="7173" max="7174" width="0" style="3" hidden="1"/>
    <col min="7175" max="7177" width="15.33203125" style="3" customWidth="1"/>
    <col min="7178" max="7178" width="17" style="3" customWidth="1"/>
    <col min="7179" max="7179" width="0" style="3" hidden="1"/>
    <col min="7180" max="7181" width="15.5546875" style="3" customWidth="1"/>
    <col min="7182" max="7182" width="13.6640625" style="3" customWidth="1"/>
    <col min="7183" max="7183" width="9" style="3" customWidth="1"/>
    <col min="7184" max="7184" width="49.88671875" style="3" customWidth="1"/>
    <col min="7185" max="7185" width="0" style="3" hidden="1"/>
    <col min="7186" max="7187" width="15.88671875" style="3" customWidth="1"/>
    <col min="7188" max="7188" width="14.5546875" style="3" customWidth="1"/>
    <col min="7189" max="7189" width="16.33203125" style="3" customWidth="1"/>
    <col min="7190" max="7190" width="18.109375" style="3" customWidth="1"/>
    <col min="7191" max="7191" width="14.109375" style="3" customWidth="1"/>
    <col min="7192" max="7418" width="0" style="3" hidden="1"/>
    <col min="7419" max="7419" width="7.5546875" style="3" customWidth="1"/>
    <col min="7420" max="7420" width="36.77734375" style="3" customWidth="1"/>
    <col min="7421" max="7422" width="0" style="3" hidden="1"/>
    <col min="7423" max="7423" width="16.6640625" style="3" customWidth="1"/>
    <col min="7424" max="7424" width="17.33203125" style="3" customWidth="1"/>
    <col min="7425" max="7425" width="15.5546875" style="3" customWidth="1"/>
    <col min="7426" max="7426" width="0" style="3" hidden="1"/>
    <col min="7427" max="7427" width="16.6640625" style="3" customWidth="1"/>
    <col min="7428" max="7428" width="17.44140625" style="3" customWidth="1"/>
    <col min="7429" max="7430" width="0" style="3" hidden="1"/>
    <col min="7431" max="7433" width="15.33203125" style="3" customWidth="1"/>
    <col min="7434" max="7434" width="17" style="3" customWidth="1"/>
    <col min="7435" max="7435" width="0" style="3" hidden="1"/>
    <col min="7436" max="7437" width="15.5546875" style="3" customWidth="1"/>
    <col min="7438" max="7438" width="13.6640625" style="3" customWidth="1"/>
    <col min="7439" max="7439" width="9" style="3" customWidth="1"/>
    <col min="7440" max="7440" width="49.88671875" style="3" customWidth="1"/>
    <col min="7441" max="7441" width="0" style="3" hidden="1"/>
    <col min="7442" max="7443" width="15.88671875" style="3" customWidth="1"/>
    <col min="7444" max="7444" width="14.5546875" style="3" customWidth="1"/>
    <col min="7445" max="7445" width="16.33203125" style="3" customWidth="1"/>
    <col min="7446" max="7446" width="18.109375" style="3" customWidth="1"/>
    <col min="7447" max="7447" width="14.109375" style="3" customWidth="1"/>
    <col min="7448" max="7674" width="0" style="3" hidden="1"/>
    <col min="7675" max="7675" width="7.5546875" style="3" customWidth="1"/>
    <col min="7676" max="7676" width="36.77734375" style="3" customWidth="1"/>
    <col min="7677" max="7678" width="0" style="3" hidden="1"/>
    <col min="7679" max="7679" width="16.6640625" style="3" customWidth="1"/>
    <col min="7680" max="7680" width="17.33203125" style="3" customWidth="1"/>
    <col min="7681" max="7681" width="15.5546875" style="3" customWidth="1"/>
    <col min="7682" max="7682" width="0" style="3" hidden="1"/>
    <col min="7683" max="7683" width="16.6640625" style="3" customWidth="1"/>
    <col min="7684" max="7684" width="17.44140625" style="3" customWidth="1"/>
    <col min="7685" max="7686" width="0" style="3" hidden="1"/>
    <col min="7687" max="7689" width="15.33203125" style="3" customWidth="1"/>
    <col min="7690" max="7690" width="17" style="3" customWidth="1"/>
    <col min="7691" max="7691" width="0" style="3" hidden="1"/>
    <col min="7692" max="7693" width="15.5546875" style="3" customWidth="1"/>
    <col min="7694" max="7694" width="13.6640625" style="3" customWidth="1"/>
    <col min="7695" max="7695" width="9" style="3" customWidth="1"/>
    <col min="7696" max="7696" width="49.88671875" style="3" customWidth="1"/>
    <col min="7697" max="7697" width="0" style="3" hidden="1"/>
    <col min="7698" max="7699" width="15.88671875" style="3" customWidth="1"/>
    <col min="7700" max="7700" width="14.5546875" style="3" customWidth="1"/>
    <col min="7701" max="7701" width="16.33203125" style="3" customWidth="1"/>
    <col min="7702" max="7702" width="18.109375" style="3" customWidth="1"/>
    <col min="7703" max="7703" width="14.109375" style="3" customWidth="1"/>
    <col min="7704" max="7930" width="0" style="3" hidden="1"/>
    <col min="7931" max="7931" width="7.5546875" style="3" customWidth="1"/>
    <col min="7932" max="7932" width="36.77734375" style="3" customWidth="1"/>
    <col min="7933" max="7934" width="0" style="3" hidden="1"/>
    <col min="7935" max="7935" width="16.6640625" style="3" customWidth="1"/>
    <col min="7936" max="7936" width="17.33203125" style="3" customWidth="1"/>
    <col min="7937" max="7937" width="15.5546875" style="3" customWidth="1"/>
    <col min="7938" max="7938" width="0" style="3" hidden="1"/>
    <col min="7939" max="7939" width="16.6640625" style="3" customWidth="1"/>
    <col min="7940" max="7940" width="17.44140625" style="3" customWidth="1"/>
    <col min="7941" max="7942" width="0" style="3" hidden="1"/>
    <col min="7943" max="7945" width="15.33203125" style="3" customWidth="1"/>
    <col min="7946" max="7946" width="17" style="3" customWidth="1"/>
    <col min="7947" max="7947" width="0" style="3" hidden="1"/>
    <col min="7948" max="7949" width="15.5546875" style="3" customWidth="1"/>
    <col min="7950" max="7950" width="13.6640625" style="3" customWidth="1"/>
    <col min="7951" max="7951" width="9" style="3" customWidth="1"/>
    <col min="7952" max="7952" width="49.88671875" style="3" customWidth="1"/>
    <col min="7953" max="7953" width="0" style="3" hidden="1"/>
    <col min="7954" max="7955" width="15.88671875" style="3" customWidth="1"/>
    <col min="7956" max="7956" width="14.5546875" style="3" customWidth="1"/>
    <col min="7957" max="7957" width="16.33203125" style="3" customWidth="1"/>
    <col min="7958" max="7958" width="18.109375" style="3" customWidth="1"/>
    <col min="7959" max="7959" width="14.109375" style="3" customWidth="1"/>
    <col min="7960" max="8186" width="0" style="3" hidden="1"/>
    <col min="8187" max="8187" width="7.5546875" style="3" customWidth="1"/>
    <col min="8188" max="8188" width="36.77734375" style="3" customWidth="1"/>
    <col min="8189" max="8190" width="0" style="3" hidden="1"/>
    <col min="8191" max="8191" width="16.6640625" style="3" customWidth="1"/>
    <col min="8192" max="8192" width="17.33203125" style="3" customWidth="1"/>
    <col min="8193" max="8193" width="15.5546875" style="3" customWidth="1"/>
    <col min="8194" max="8194" width="0" style="3" hidden="1"/>
    <col min="8195" max="8195" width="16.6640625" style="3" customWidth="1"/>
    <col min="8196" max="8196" width="17.44140625" style="3" customWidth="1"/>
    <col min="8197" max="8198" width="0" style="3" hidden="1"/>
    <col min="8199" max="8201" width="15.33203125" style="3" customWidth="1"/>
    <col min="8202" max="8202" width="17" style="3" customWidth="1"/>
    <col min="8203" max="8203" width="0" style="3" hidden="1"/>
    <col min="8204" max="8205" width="15.5546875" style="3" customWidth="1"/>
    <col min="8206" max="8206" width="13.6640625" style="3" customWidth="1"/>
    <col min="8207" max="8207" width="9" style="3" customWidth="1"/>
    <col min="8208" max="8208" width="49.88671875" style="3" customWidth="1"/>
    <col min="8209" max="8209" width="0" style="3" hidden="1"/>
    <col min="8210" max="8211" width="15.88671875" style="3" customWidth="1"/>
    <col min="8212" max="8212" width="14.5546875" style="3" customWidth="1"/>
    <col min="8213" max="8213" width="16.33203125" style="3" customWidth="1"/>
    <col min="8214" max="8214" width="18.109375" style="3" customWidth="1"/>
    <col min="8215" max="8215" width="14.109375" style="3" customWidth="1"/>
    <col min="8216" max="8442" width="0" style="3" hidden="1"/>
    <col min="8443" max="8443" width="7.5546875" style="3" customWidth="1"/>
    <col min="8444" max="8444" width="36.77734375" style="3" customWidth="1"/>
    <col min="8445" max="8446" width="0" style="3" hidden="1"/>
    <col min="8447" max="8447" width="16.6640625" style="3" customWidth="1"/>
    <col min="8448" max="8448" width="17.33203125" style="3" customWidth="1"/>
    <col min="8449" max="8449" width="15.5546875" style="3" customWidth="1"/>
    <col min="8450" max="8450" width="0" style="3" hidden="1"/>
    <col min="8451" max="8451" width="16.6640625" style="3" customWidth="1"/>
    <col min="8452" max="8452" width="17.44140625" style="3" customWidth="1"/>
    <col min="8453" max="8454" width="0" style="3" hidden="1"/>
    <col min="8455" max="8457" width="15.33203125" style="3" customWidth="1"/>
    <col min="8458" max="8458" width="17" style="3" customWidth="1"/>
    <col min="8459" max="8459" width="0" style="3" hidden="1"/>
    <col min="8460" max="8461" width="15.5546875" style="3" customWidth="1"/>
    <col min="8462" max="8462" width="13.6640625" style="3" customWidth="1"/>
    <col min="8463" max="8463" width="9" style="3" customWidth="1"/>
    <col min="8464" max="8464" width="49.88671875" style="3" customWidth="1"/>
    <col min="8465" max="8465" width="0" style="3" hidden="1"/>
    <col min="8466" max="8467" width="15.88671875" style="3" customWidth="1"/>
    <col min="8468" max="8468" width="14.5546875" style="3" customWidth="1"/>
    <col min="8469" max="8469" width="16.33203125" style="3" customWidth="1"/>
    <col min="8470" max="8470" width="18.109375" style="3" customWidth="1"/>
    <col min="8471" max="8471" width="14.109375" style="3" customWidth="1"/>
    <col min="8472" max="8698" width="0" style="3" hidden="1"/>
    <col min="8699" max="8699" width="7.5546875" style="3" customWidth="1"/>
    <col min="8700" max="8700" width="36.77734375" style="3" customWidth="1"/>
    <col min="8701" max="8702" width="0" style="3" hidden="1"/>
    <col min="8703" max="8703" width="16.6640625" style="3" customWidth="1"/>
    <col min="8704" max="8704" width="17.33203125" style="3" customWidth="1"/>
    <col min="8705" max="8705" width="15.5546875" style="3" customWidth="1"/>
    <col min="8706" max="8706" width="0" style="3" hidden="1"/>
    <col min="8707" max="8707" width="16.6640625" style="3" customWidth="1"/>
    <col min="8708" max="8708" width="17.44140625" style="3" customWidth="1"/>
    <col min="8709" max="8710" width="0" style="3" hidden="1"/>
    <col min="8711" max="8713" width="15.33203125" style="3" customWidth="1"/>
    <col min="8714" max="8714" width="17" style="3" customWidth="1"/>
    <col min="8715" max="8715" width="0" style="3" hidden="1"/>
    <col min="8716" max="8717" width="15.5546875" style="3" customWidth="1"/>
    <col min="8718" max="8718" width="13.6640625" style="3" customWidth="1"/>
    <col min="8719" max="8719" width="9" style="3" customWidth="1"/>
    <col min="8720" max="8720" width="49.88671875" style="3" customWidth="1"/>
    <col min="8721" max="8721" width="0" style="3" hidden="1"/>
    <col min="8722" max="8723" width="15.88671875" style="3" customWidth="1"/>
    <col min="8724" max="8724" width="14.5546875" style="3" customWidth="1"/>
    <col min="8725" max="8725" width="16.33203125" style="3" customWidth="1"/>
    <col min="8726" max="8726" width="18.109375" style="3" customWidth="1"/>
    <col min="8727" max="8727" width="14.109375" style="3" customWidth="1"/>
    <col min="8728" max="8954" width="0" style="3" hidden="1"/>
    <col min="8955" max="8955" width="7.5546875" style="3" customWidth="1"/>
    <col min="8956" max="8956" width="36.77734375" style="3" customWidth="1"/>
    <col min="8957" max="8958" width="0" style="3" hidden="1"/>
    <col min="8959" max="8959" width="16.6640625" style="3" customWidth="1"/>
    <col min="8960" max="8960" width="17.33203125" style="3" customWidth="1"/>
    <col min="8961" max="8961" width="15.5546875" style="3" customWidth="1"/>
    <col min="8962" max="8962" width="0" style="3" hidden="1"/>
    <col min="8963" max="8963" width="16.6640625" style="3" customWidth="1"/>
    <col min="8964" max="8964" width="17.44140625" style="3" customWidth="1"/>
    <col min="8965" max="8966" width="0" style="3" hidden="1"/>
    <col min="8967" max="8969" width="15.33203125" style="3" customWidth="1"/>
    <col min="8970" max="8970" width="17" style="3" customWidth="1"/>
    <col min="8971" max="8971" width="0" style="3" hidden="1"/>
    <col min="8972" max="8973" width="15.5546875" style="3" customWidth="1"/>
    <col min="8974" max="8974" width="13.6640625" style="3" customWidth="1"/>
    <col min="8975" max="8975" width="9" style="3" customWidth="1"/>
    <col min="8976" max="8976" width="49.88671875" style="3" customWidth="1"/>
    <col min="8977" max="8977" width="0" style="3" hidden="1"/>
    <col min="8978" max="8979" width="15.88671875" style="3" customWidth="1"/>
    <col min="8980" max="8980" width="14.5546875" style="3" customWidth="1"/>
    <col min="8981" max="8981" width="16.33203125" style="3" customWidth="1"/>
    <col min="8982" max="8982" width="18.109375" style="3" customWidth="1"/>
    <col min="8983" max="8983" width="14.109375" style="3" customWidth="1"/>
    <col min="8984" max="9210" width="0" style="3" hidden="1"/>
    <col min="9211" max="9211" width="7.5546875" style="3" customWidth="1"/>
    <col min="9212" max="9212" width="36.77734375" style="3" customWidth="1"/>
    <col min="9213" max="9214" width="0" style="3" hidden="1"/>
    <col min="9215" max="9215" width="16.6640625" style="3" customWidth="1"/>
    <col min="9216" max="9216" width="17.33203125" style="3" customWidth="1"/>
    <col min="9217" max="9217" width="15.5546875" style="3" customWidth="1"/>
    <col min="9218" max="9218" width="0" style="3" hidden="1"/>
    <col min="9219" max="9219" width="16.6640625" style="3" customWidth="1"/>
    <col min="9220" max="9220" width="17.44140625" style="3" customWidth="1"/>
    <col min="9221" max="9222" width="0" style="3" hidden="1"/>
    <col min="9223" max="9225" width="15.33203125" style="3" customWidth="1"/>
    <col min="9226" max="9226" width="17" style="3" customWidth="1"/>
    <col min="9227" max="9227" width="0" style="3" hidden="1"/>
    <col min="9228" max="9229" width="15.5546875" style="3" customWidth="1"/>
    <col min="9230" max="9230" width="13.6640625" style="3" customWidth="1"/>
    <col min="9231" max="9231" width="9" style="3" customWidth="1"/>
    <col min="9232" max="9232" width="49.88671875" style="3" customWidth="1"/>
    <col min="9233" max="9233" width="0" style="3" hidden="1"/>
    <col min="9234" max="9235" width="15.88671875" style="3" customWidth="1"/>
    <col min="9236" max="9236" width="14.5546875" style="3" customWidth="1"/>
    <col min="9237" max="9237" width="16.33203125" style="3" customWidth="1"/>
    <col min="9238" max="9238" width="18.109375" style="3" customWidth="1"/>
    <col min="9239" max="9239" width="14.109375" style="3" customWidth="1"/>
    <col min="9240" max="9466" width="0" style="3" hidden="1"/>
    <col min="9467" max="9467" width="7.5546875" style="3" customWidth="1"/>
    <col min="9468" max="9468" width="36.77734375" style="3" customWidth="1"/>
    <col min="9469" max="9470" width="0" style="3" hidden="1"/>
    <col min="9471" max="9471" width="16.6640625" style="3" customWidth="1"/>
    <col min="9472" max="9472" width="17.33203125" style="3" customWidth="1"/>
    <col min="9473" max="9473" width="15.5546875" style="3" customWidth="1"/>
    <col min="9474" max="9474" width="0" style="3" hidden="1"/>
    <col min="9475" max="9475" width="16.6640625" style="3" customWidth="1"/>
    <col min="9476" max="9476" width="17.44140625" style="3" customWidth="1"/>
    <col min="9477" max="9478" width="0" style="3" hidden="1"/>
    <col min="9479" max="9481" width="15.33203125" style="3" customWidth="1"/>
    <col min="9482" max="9482" width="17" style="3" customWidth="1"/>
    <col min="9483" max="9483" width="0" style="3" hidden="1"/>
    <col min="9484" max="9485" width="15.5546875" style="3" customWidth="1"/>
    <col min="9486" max="9486" width="13.6640625" style="3" customWidth="1"/>
    <col min="9487" max="9487" width="9" style="3" customWidth="1"/>
    <col min="9488" max="9488" width="49.88671875" style="3" customWidth="1"/>
    <col min="9489" max="9489" width="0" style="3" hidden="1"/>
    <col min="9490" max="9491" width="15.88671875" style="3" customWidth="1"/>
    <col min="9492" max="9492" width="14.5546875" style="3" customWidth="1"/>
    <col min="9493" max="9493" width="16.33203125" style="3" customWidth="1"/>
    <col min="9494" max="9494" width="18.109375" style="3" customWidth="1"/>
    <col min="9495" max="9495" width="14.109375" style="3" customWidth="1"/>
    <col min="9496" max="9722" width="0" style="3" hidden="1"/>
    <col min="9723" max="9723" width="7.5546875" style="3" customWidth="1"/>
    <col min="9724" max="9724" width="36.77734375" style="3" customWidth="1"/>
    <col min="9725" max="9726" width="0" style="3" hidden="1"/>
    <col min="9727" max="9727" width="16.6640625" style="3" customWidth="1"/>
    <col min="9728" max="9728" width="17.33203125" style="3" customWidth="1"/>
    <col min="9729" max="9729" width="15.5546875" style="3" customWidth="1"/>
    <col min="9730" max="9730" width="0" style="3" hidden="1"/>
    <col min="9731" max="9731" width="16.6640625" style="3" customWidth="1"/>
    <col min="9732" max="9732" width="17.44140625" style="3" customWidth="1"/>
    <col min="9733" max="9734" width="0" style="3" hidden="1"/>
    <col min="9735" max="9737" width="15.33203125" style="3" customWidth="1"/>
    <col min="9738" max="9738" width="17" style="3" customWidth="1"/>
    <col min="9739" max="9739" width="0" style="3" hidden="1"/>
    <col min="9740" max="9741" width="15.5546875" style="3" customWidth="1"/>
    <col min="9742" max="9742" width="13.6640625" style="3" customWidth="1"/>
    <col min="9743" max="9743" width="9" style="3" customWidth="1"/>
    <col min="9744" max="9744" width="49.88671875" style="3" customWidth="1"/>
    <col min="9745" max="9745" width="0" style="3" hidden="1"/>
    <col min="9746" max="9747" width="15.88671875" style="3" customWidth="1"/>
    <col min="9748" max="9748" width="14.5546875" style="3" customWidth="1"/>
    <col min="9749" max="9749" width="16.33203125" style="3" customWidth="1"/>
    <col min="9750" max="9750" width="18.109375" style="3" customWidth="1"/>
    <col min="9751" max="9751" width="14.109375" style="3" customWidth="1"/>
    <col min="9752" max="9978" width="0" style="3" hidden="1"/>
    <col min="9979" max="9979" width="7.5546875" style="3" customWidth="1"/>
    <col min="9980" max="9980" width="36.77734375" style="3" customWidth="1"/>
    <col min="9981" max="9982" width="0" style="3" hidden="1"/>
    <col min="9983" max="9983" width="16.6640625" style="3" customWidth="1"/>
    <col min="9984" max="9984" width="17.33203125" style="3" customWidth="1"/>
    <col min="9985" max="9985" width="15.5546875" style="3" customWidth="1"/>
    <col min="9986" max="9986" width="0" style="3" hidden="1"/>
    <col min="9987" max="9987" width="16.6640625" style="3" customWidth="1"/>
    <col min="9988" max="9988" width="17.44140625" style="3" customWidth="1"/>
    <col min="9989" max="9990" width="0" style="3" hidden="1"/>
    <col min="9991" max="9993" width="15.33203125" style="3" customWidth="1"/>
    <col min="9994" max="9994" width="17" style="3" customWidth="1"/>
    <col min="9995" max="9995" width="0" style="3" hidden="1"/>
    <col min="9996" max="9997" width="15.5546875" style="3" customWidth="1"/>
    <col min="9998" max="9998" width="13.6640625" style="3" customWidth="1"/>
    <col min="9999" max="9999" width="9" style="3" customWidth="1"/>
    <col min="10000" max="10000" width="49.88671875" style="3" customWidth="1"/>
    <col min="10001" max="10001" width="0" style="3" hidden="1"/>
    <col min="10002" max="10003" width="15.88671875" style="3" customWidth="1"/>
    <col min="10004" max="10004" width="14.5546875" style="3" customWidth="1"/>
    <col min="10005" max="10005" width="16.33203125" style="3" customWidth="1"/>
    <col min="10006" max="10006" width="18.109375" style="3" customWidth="1"/>
    <col min="10007" max="10007" width="14.109375" style="3" customWidth="1"/>
    <col min="10008" max="10234" width="0" style="3" hidden="1"/>
    <col min="10235" max="10235" width="7.5546875" style="3" customWidth="1"/>
    <col min="10236" max="10236" width="36.77734375" style="3" customWidth="1"/>
    <col min="10237" max="10238" width="0" style="3" hidden="1"/>
    <col min="10239" max="10239" width="16.6640625" style="3" customWidth="1"/>
    <col min="10240" max="10240" width="17.33203125" style="3" customWidth="1"/>
    <col min="10241" max="10241" width="15.5546875" style="3" customWidth="1"/>
    <col min="10242" max="10242" width="0" style="3" hidden="1"/>
    <col min="10243" max="10243" width="16.6640625" style="3" customWidth="1"/>
    <col min="10244" max="10244" width="17.44140625" style="3" customWidth="1"/>
    <col min="10245" max="10246" width="0" style="3" hidden="1"/>
    <col min="10247" max="10249" width="15.33203125" style="3" customWidth="1"/>
    <col min="10250" max="10250" width="17" style="3" customWidth="1"/>
    <col min="10251" max="10251" width="0" style="3" hidden="1"/>
    <col min="10252" max="10253" width="15.5546875" style="3" customWidth="1"/>
    <col min="10254" max="10254" width="13.6640625" style="3" customWidth="1"/>
    <col min="10255" max="10255" width="9" style="3" customWidth="1"/>
    <col min="10256" max="10256" width="49.88671875" style="3" customWidth="1"/>
    <col min="10257" max="10257" width="0" style="3" hidden="1"/>
    <col min="10258" max="10259" width="15.88671875" style="3" customWidth="1"/>
    <col min="10260" max="10260" width="14.5546875" style="3" customWidth="1"/>
    <col min="10261" max="10261" width="16.33203125" style="3" customWidth="1"/>
    <col min="10262" max="10262" width="18.109375" style="3" customWidth="1"/>
    <col min="10263" max="10263" width="14.109375" style="3" customWidth="1"/>
    <col min="10264" max="10490" width="0" style="3" hidden="1"/>
    <col min="10491" max="10491" width="7.5546875" style="3" customWidth="1"/>
    <col min="10492" max="10492" width="36.77734375" style="3" customWidth="1"/>
    <col min="10493" max="10494" width="0" style="3" hidden="1"/>
    <col min="10495" max="10495" width="16.6640625" style="3" customWidth="1"/>
    <col min="10496" max="10496" width="17.33203125" style="3" customWidth="1"/>
    <col min="10497" max="10497" width="15.5546875" style="3" customWidth="1"/>
    <col min="10498" max="10498" width="0" style="3" hidden="1"/>
    <col min="10499" max="10499" width="16.6640625" style="3" customWidth="1"/>
    <col min="10500" max="10500" width="17.44140625" style="3" customWidth="1"/>
    <col min="10501" max="10502" width="0" style="3" hidden="1"/>
    <col min="10503" max="10505" width="15.33203125" style="3" customWidth="1"/>
    <col min="10506" max="10506" width="17" style="3" customWidth="1"/>
    <col min="10507" max="10507" width="0" style="3" hidden="1"/>
    <col min="10508" max="10509" width="15.5546875" style="3" customWidth="1"/>
    <col min="10510" max="10510" width="13.6640625" style="3" customWidth="1"/>
    <col min="10511" max="10511" width="9" style="3" customWidth="1"/>
    <col min="10512" max="10512" width="49.88671875" style="3" customWidth="1"/>
    <col min="10513" max="10513" width="0" style="3" hidden="1"/>
    <col min="10514" max="10515" width="15.88671875" style="3" customWidth="1"/>
    <col min="10516" max="10516" width="14.5546875" style="3" customWidth="1"/>
    <col min="10517" max="10517" width="16.33203125" style="3" customWidth="1"/>
    <col min="10518" max="10518" width="18.109375" style="3" customWidth="1"/>
    <col min="10519" max="10519" width="14.109375" style="3" customWidth="1"/>
    <col min="10520" max="10746" width="0" style="3" hidden="1"/>
    <col min="10747" max="10747" width="7.5546875" style="3" customWidth="1"/>
    <col min="10748" max="10748" width="36.77734375" style="3" customWidth="1"/>
    <col min="10749" max="10750" width="0" style="3" hidden="1"/>
    <col min="10751" max="10751" width="16.6640625" style="3" customWidth="1"/>
    <col min="10752" max="10752" width="17.33203125" style="3" customWidth="1"/>
    <col min="10753" max="10753" width="15.5546875" style="3" customWidth="1"/>
    <col min="10754" max="10754" width="0" style="3" hidden="1"/>
    <col min="10755" max="10755" width="16.6640625" style="3" customWidth="1"/>
    <col min="10756" max="10756" width="17.44140625" style="3" customWidth="1"/>
    <col min="10757" max="10758" width="0" style="3" hidden="1"/>
    <col min="10759" max="10761" width="15.33203125" style="3" customWidth="1"/>
    <col min="10762" max="10762" width="17" style="3" customWidth="1"/>
    <col min="10763" max="10763" width="0" style="3" hidden="1"/>
    <col min="10764" max="10765" width="15.5546875" style="3" customWidth="1"/>
    <col min="10766" max="10766" width="13.6640625" style="3" customWidth="1"/>
    <col min="10767" max="10767" width="9" style="3" customWidth="1"/>
    <col min="10768" max="10768" width="49.88671875" style="3" customWidth="1"/>
    <col min="10769" max="10769" width="0" style="3" hidden="1"/>
    <col min="10770" max="10771" width="15.88671875" style="3" customWidth="1"/>
    <col min="10772" max="10772" width="14.5546875" style="3" customWidth="1"/>
    <col min="10773" max="10773" width="16.33203125" style="3" customWidth="1"/>
    <col min="10774" max="10774" width="18.109375" style="3" customWidth="1"/>
    <col min="10775" max="10775" width="14.109375" style="3" customWidth="1"/>
    <col min="10776" max="11002" width="0" style="3" hidden="1"/>
    <col min="11003" max="11003" width="7.5546875" style="3" customWidth="1"/>
    <col min="11004" max="11004" width="36.77734375" style="3" customWidth="1"/>
    <col min="11005" max="11006" width="0" style="3" hidden="1"/>
    <col min="11007" max="11007" width="16.6640625" style="3" customWidth="1"/>
    <col min="11008" max="11008" width="17.33203125" style="3" customWidth="1"/>
    <col min="11009" max="11009" width="15.5546875" style="3" customWidth="1"/>
    <col min="11010" max="11010" width="0" style="3" hidden="1"/>
    <col min="11011" max="11011" width="16.6640625" style="3" customWidth="1"/>
    <col min="11012" max="11012" width="17.44140625" style="3" customWidth="1"/>
    <col min="11013" max="11014" width="0" style="3" hidden="1"/>
    <col min="11015" max="11017" width="15.33203125" style="3" customWidth="1"/>
    <col min="11018" max="11018" width="17" style="3" customWidth="1"/>
    <col min="11019" max="11019" width="0" style="3" hidden="1"/>
    <col min="11020" max="11021" width="15.5546875" style="3" customWidth="1"/>
    <col min="11022" max="11022" width="13.6640625" style="3" customWidth="1"/>
    <col min="11023" max="11023" width="9" style="3" customWidth="1"/>
    <col min="11024" max="11024" width="49.88671875" style="3" customWidth="1"/>
    <col min="11025" max="11025" width="0" style="3" hidden="1"/>
    <col min="11026" max="11027" width="15.88671875" style="3" customWidth="1"/>
    <col min="11028" max="11028" width="14.5546875" style="3" customWidth="1"/>
    <col min="11029" max="11029" width="16.33203125" style="3" customWidth="1"/>
    <col min="11030" max="11030" width="18.109375" style="3" customWidth="1"/>
    <col min="11031" max="11031" width="14.109375" style="3" customWidth="1"/>
    <col min="11032" max="11258" width="0" style="3" hidden="1"/>
    <col min="11259" max="11259" width="7.5546875" style="3" customWidth="1"/>
    <col min="11260" max="11260" width="36.77734375" style="3" customWidth="1"/>
    <col min="11261" max="11262" width="0" style="3" hidden="1"/>
    <col min="11263" max="11263" width="16.6640625" style="3" customWidth="1"/>
    <col min="11264" max="11264" width="17.33203125" style="3" customWidth="1"/>
    <col min="11265" max="11265" width="15.5546875" style="3" customWidth="1"/>
    <col min="11266" max="11266" width="0" style="3" hidden="1"/>
    <col min="11267" max="11267" width="16.6640625" style="3" customWidth="1"/>
    <col min="11268" max="11268" width="17.44140625" style="3" customWidth="1"/>
    <col min="11269" max="11270" width="0" style="3" hidden="1"/>
    <col min="11271" max="11273" width="15.33203125" style="3" customWidth="1"/>
    <col min="11274" max="11274" width="17" style="3" customWidth="1"/>
    <col min="11275" max="11275" width="0" style="3" hidden="1"/>
    <col min="11276" max="11277" width="15.5546875" style="3" customWidth="1"/>
    <col min="11278" max="11278" width="13.6640625" style="3" customWidth="1"/>
    <col min="11279" max="11279" width="9" style="3" customWidth="1"/>
    <col min="11280" max="11280" width="49.88671875" style="3" customWidth="1"/>
    <col min="11281" max="11281" width="0" style="3" hidden="1"/>
    <col min="11282" max="11283" width="15.88671875" style="3" customWidth="1"/>
    <col min="11284" max="11284" width="14.5546875" style="3" customWidth="1"/>
    <col min="11285" max="11285" width="16.33203125" style="3" customWidth="1"/>
    <col min="11286" max="11286" width="18.109375" style="3" customWidth="1"/>
    <col min="11287" max="11287" width="14.109375" style="3" customWidth="1"/>
    <col min="11288" max="11514" width="0" style="3" hidden="1"/>
    <col min="11515" max="11515" width="7.5546875" style="3" customWidth="1"/>
    <col min="11516" max="11516" width="36.77734375" style="3" customWidth="1"/>
    <col min="11517" max="11518" width="0" style="3" hidden="1"/>
    <col min="11519" max="11519" width="16.6640625" style="3" customWidth="1"/>
    <col min="11520" max="11520" width="17.33203125" style="3" customWidth="1"/>
    <col min="11521" max="11521" width="15.5546875" style="3" customWidth="1"/>
    <col min="11522" max="11522" width="0" style="3" hidden="1"/>
    <col min="11523" max="11523" width="16.6640625" style="3" customWidth="1"/>
    <col min="11524" max="11524" width="17.44140625" style="3" customWidth="1"/>
    <col min="11525" max="11526" width="0" style="3" hidden="1"/>
    <col min="11527" max="11529" width="15.33203125" style="3" customWidth="1"/>
    <col min="11530" max="11530" width="17" style="3" customWidth="1"/>
    <col min="11531" max="11531" width="0" style="3" hidden="1"/>
    <col min="11532" max="11533" width="15.5546875" style="3" customWidth="1"/>
    <col min="11534" max="11534" width="13.6640625" style="3" customWidth="1"/>
    <col min="11535" max="11535" width="9" style="3" customWidth="1"/>
    <col min="11536" max="11536" width="49.88671875" style="3" customWidth="1"/>
    <col min="11537" max="11537" width="0" style="3" hidden="1"/>
    <col min="11538" max="11539" width="15.88671875" style="3" customWidth="1"/>
    <col min="11540" max="11540" width="14.5546875" style="3" customWidth="1"/>
    <col min="11541" max="11541" width="16.33203125" style="3" customWidth="1"/>
    <col min="11542" max="11542" width="18.109375" style="3" customWidth="1"/>
    <col min="11543" max="11543" width="14.109375" style="3" customWidth="1"/>
    <col min="11544" max="11770" width="0" style="3" hidden="1"/>
    <col min="11771" max="11771" width="7.5546875" style="3" customWidth="1"/>
    <col min="11772" max="11772" width="36.77734375" style="3" customWidth="1"/>
    <col min="11773" max="11774" width="0" style="3" hidden="1"/>
    <col min="11775" max="11775" width="16.6640625" style="3" customWidth="1"/>
    <col min="11776" max="11776" width="17.33203125" style="3" customWidth="1"/>
    <col min="11777" max="11777" width="15.5546875" style="3" customWidth="1"/>
    <col min="11778" max="11778" width="0" style="3" hidden="1"/>
    <col min="11779" max="11779" width="16.6640625" style="3" customWidth="1"/>
    <col min="11780" max="11780" width="17.44140625" style="3" customWidth="1"/>
    <col min="11781" max="11782" width="0" style="3" hidden="1"/>
    <col min="11783" max="11785" width="15.33203125" style="3" customWidth="1"/>
    <col min="11786" max="11786" width="17" style="3" customWidth="1"/>
    <col min="11787" max="11787" width="0" style="3" hidden="1"/>
    <col min="11788" max="11789" width="15.5546875" style="3" customWidth="1"/>
    <col min="11790" max="11790" width="13.6640625" style="3" customWidth="1"/>
    <col min="11791" max="11791" width="9" style="3" customWidth="1"/>
    <col min="11792" max="11792" width="49.88671875" style="3" customWidth="1"/>
    <col min="11793" max="11793" width="0" style="3" hidden="1"/>
    <col min="11794" max="11795" width="15.88671875" style="3" customWidth="1"/>
    <col min="11796" max="11796" width="14.5546875" style="3" customWidth="1"/>
    <col min="11797" max="11797" width="16.33203125" style="3" customWidth="1"/>
    <col min="11798" max="11798" width="18.109375" style="3" customWidth="1"/>
    <col min="11799" max="11799" width="14.109375" style="3" customWidth="1"/>
    <col min="11800" max="12026" width="0" style="3" hidden="1"/>
    <col min="12027" max="12027" width="7.5546875" style="3" customWidth="1"/>
    <col min="12028" max="12028" width="36.77734375" style="3" customWidth="1"/>
    <col min="12029" max="12030" width="0" style="3" hidden="1"/>
    <col min="12031" max="12031" width="16.6640625" style="3" customWidth="1"/>
    <col min="12032" max="12032" width="17.33203125" style="3" customWidth="1"/>
    <col min="12033" max="12033" width="15.5546875" style="3" customWidth="1"/>
    <col min="12034" max="12034" width="0" style="3" hidden="1"/>
    <col min="12035" max="12035" width="16.6640625" style="3" customWidth="1"/>
    <col min="12036" max="12036" width="17.44140625" style="3" customWidth="1"/>
    <col min="12037" max="12038" width="0" style="3" hidden="1"/>
    <col min="12039" max="12041" width="15.33203125" style="3" customWidth="1"/>
    <col min="12042" max="12042" width="17" style="3" customWidth="1"/>
    <col min="12043" max="12043" width="0" style="3" hidden="1"/>
    <col min="12044" max="12045" width="15.5546875" style="3" customWidth="1"/>
    <col min="12046" max="12046" width="13.6640625" style="3" customWidth="1"/>
    <col min="12047" max="12047" width="9" style="3" customWidth="1"/>
    <col min="12048" max="12048" width="49.88671875" style="3" customWidth="1"/>
    <col min="12049" max="12049" width="0" style="3" hidden="1"/>
    <col min="12050" max="12051" width="15.88671875" style="3" customWidth="1"/>
    <col min="12052" max="12052" width="14.5546875" style="3" customWidth="1"/>
    <col min="12053" max="12053" width="16.33203125" style="3" customWidth="1"/>
    <col min="12054" max="12054" width="18.109375" style="3" customWidth="1"/>
    <col min="12055" max="12055" width="14.109375" style="3" customWidth="1"/>
    <col min="12056" max="12282" width="0" style="3" hidden="1"/>
    <col min="12283" max="12283" width="7.5546875" style="3" customWidth="1"/>
    <col min="12284" max="12284" width="36.77734375" style="3" customWidth="1"/>
    <col min="12285" max="12286" width="0" style="3" hidden="1"/>
    <col min="12287" max="12287" width="16.6640625" style="3" customWidth="1"/>
    <col min="12288" max="12288" width="17.33203125" style="3" customWidth="1"/>
    <col min="12289" max="12289" width="15.5546875" style="3" customWidth="1"/>
    <col min="12290" max="12290" width="0" style="3" hidden="1"/>
    <col min="12291" max="12291" width="16.6640625" style="3" customWidth="1"/>
    <col min="12292" max="12292" width="17.44140625" style="3" customWidth="1"/>
    <col min="12293" max="12294" width="0" style="3" hidden="1"/>
    <col min="12295" max="12297" width="15.33203125" style="3" customWidth="1"/>
    <col min="12298" max="12298" width="17" style="3" customWidth="1"/>
    <col min="12299" max="12299" width="0" style="3" hidden="1"/>
    <col min="12300" max="12301" width="15.5546875" style="3" customWidth="1"/>
    <col min="12302" max="12302" width="13.6640625" style="3" customWidth="1"/>
    <col min="12303" max="12303" width="9" style="3" customWidth="1"/>
    <col min="12304" max="12304" width="49.88671875" style="3" customWidth="1"/>
    <col min="12305" max="12305" width="0" style="3" hidden="1"/>
    <col min="12306" max="12307" width="15.88671875" style="3" customWidth="1"/>
    <col min="12308" max="12308" width="14.5546875" style="3" customWidth="1"/>
    <col min="12309" max="12309" width="16.33203125" style="3" customWidth="1"/>
    <col min="12310" max="12310" width="18.109375" style="3" customWidth="1"/>
    <col min="12311" max="12311" width="14.109375" style="3" customWidth="1"/>
    <col min="12312" max="12538" width="0" style="3" hidden="1"/>
    <col min="12539" max="12539" width="7.5546875" style="3" customWidth="1"/>
    <col min="12540" max="12540" width="36.77734375" style="3" customWidth="1"/>
    <col min="12541" max="12542" width="0" style="3" hidden="1"/>
    <col min="12543" max="12543" width="16.6640625" style="3" customWidth="1"/>
    <col min="12544" max="12544" width="17.33203125" style="3" customWidth="1"/>
    <col min="12545" max="12545" width="15.5546875" style="3" customWidth="1"/>
    <col min="12546" max="12546" width="0" style="3" hidden="1"/>
    <col min="12547" max="12547" width="16.6640625" style="3" customWidth="1"/>
    <col min="12548" max="12548" width="17.44140625" style="3" customWidth="1"/>
    <col min="12549" max="12550" width="0" style="3" hidden="1"/>
    <col min="12551" max="12553" width="15.33203125" style="3" customWidth="1"/>
    <col min="12554" max="12554" width="17" style="3" customWidth="1"/>
    <col min="12555" max="12555" width="0" style="3" hidden="1"/>
    <col min="12556" max="12557" width="15.5546875" style="3" customWidth="1"/>
    <col min="12558" max="12558" width="13.6640625" style="3" customWidth="1"/>
    <col min="12559" max="12559" width="9" style="3" customWidth="1"/>
    <col min="12560" max="12560" width="49.88671875" style="3" customWidth="1"/>
    <col min="12561" max="12561" width="0" style="3" hidden="1"/>
    <col min="12562" max="12563" width="15.88671875" style="3" customWidth="1"/>
    <col min="12564" max="12564" width="14.5546875" style="3" customWidth="1"/>
    <col min="12565" max="12565" width="16.33203125" style="3" customWidth="1"/>
    <col min="12566" max="12566" width="18.109375" style="3" customWidth="1"/>
    <col min="12567" max="12567" width="14.109375" style="3" customWidth="1"/>
    <col min="12568" max="12794" width="0" style="3" hidden="1"/>
    <col min="12795" max="12795" width="7.5546875" style="3" customWidth="1"/>
    <col min="12796" max="12796" width="36.77734375" style="3" customWidth="1"/>
    <col min="12797" max="12798" width="0" style="3" hidden="1"/>
    <col min="12799" max="12799" width="16.6640625" style="3" customWidth="1"/>
    <col min="12800" max="12800" width="17.33203125" style="3" customWidth="1"/>
    <col min="12801" max="12801" width="15.5546875" style="3" customWidth="1"/>
    <col min="12802" max="12802" width="0" style="3" hidden="1"/>
    <col min="12803" max="12803" width="16.6640625" style="3" customWidth="1"/>
    <col min="12804" max="12804" width="17.44140625" style="3" customWidth="1"/>
    <col min="12805" max="12806" width="0" style="3" hidden="1"/>
    <col min="12807" max="12809" width="15.33203125" style="3" customWidth="1"/>
    <col min="12810" max="12810" width="17" style="3" customWidth="1"/>
    <col min="12811" max="12811" width="0" style="3" hidden="1"/>
    <col min="12812" max="12813" width="15.5546875" style="3" customWidth="1"/>
    <col min="12814" max="12814" width="13.6640625" style="3" customWidth="1"/>
    <col min="12815" max="12815" width="9" style="3" customWidth="1"/>
    <col min="12816" max="12816" width="49.88671875" style="3" customWidth="1"/>
    <col min="12817" max="12817" width="0" style="3" hidden="1"/>
    <col min="12818" max="12819" width="15.88671875" style="3" customWidth="1"/>
    <col min="12820" max="12820" width="14.5546875" style="3" customWidth="1"/>
    <col min="12821" max="12821" width="16.33203125" style="3" customWidth="1"/>
    <col min="12822" max="12822" width="18.109375" style="3" customWidth="1"/>
    <col min="12823" max="12823" width="14.109375" style="3" customWidth="1"/>
    <col min="12824" max="13050" width="0" style="3" hidden="1"/>
    <col min="13051" max="13051" width="7.5546875" style="3" customWidth="1"/>
    <col min="13052" max="13052" width="36.77734375" style="3" customWidth="1"/>
    <col min="13053" max="13054" width="0" style="3" hidden="1"/>
    <col min="13055" max="13055" width="16.6640625" style="3" customWidth="1"/>
    <col min="13056" max="13056" width="17.33203125" style="3" customWidth="1"/>
    <col min="13057" max="13057" width="15.5546875" style="3" customWidth="1"/>
    <col min="13058" max="13058" width="0" style="3" hidden="1"/>
    <col min="13059" max="13059" width="16.6640625" style="3" customWidth="1"/>
    <col min="13060" max="13060" width="17.44140625" style="3" customWidth="1"/>
    <col min="13061" max="13062" width="0" style="3" hidden="1"/>
    <col min="13063" max="13065" width="15.33203125" style="3" customWidth="1"/>
    <col min="13066" max="13066" width="17" style="3" customWidth="1"/>
    <col min="13067" max="13067" width="0" style="3" hidden="1"/>
    <col min="13068" max="13069" width="15.5546875" style="3" customWidth="1"/>
    <col min="13070" max="13070" width="13.6640625" style="3" customWidth="1"/>
    <col min="13071" max="13071" width="9" style="3" customWidth="1"/>
    <col min="13072" max="13072" width="49.88671875" style="3" customWidth="1"/>
    <col min="13073" max="13073" width="0" style="3" hidden="1"/>
    <col min="13074" max="13075" width="15.88671875" style="3" customWidth="1"/>
    <col min="13076" max="13076" width="14.5546875" style="3" customWidth="1"/>
    <col min="13077" max="13077" width="16.33203125" style="3" customWidth="1"/>
    <col min="13078" max="13078" width="18.109375" style="3" customWidth="1"/>
    <col min="13079" max="13079" width="14.109375" style="3" customWidth="1"/>
    <col min="13080" max="13306" width="0" style="3" hidden="1"/>
    <col min="13307" max="13307" width="7.5546875" style="3" customWidth="1"/>
    <col min="13308" max="13308" width="36.77734375" style="3" customWidth="1"/>
    <col min="13309" max="13310" width="0" style="3" hidden="1"/>
    <col min="13311" max="13311" width="16.6640625" style="3" customWidth="1"/>
    <col min="13312" max="13312" width="17.33203125" style="3" customWidth="1"/>
    <col min="13313" max="13313" width="15.5546875" style="3" customWidth="1"/>
    <col min="13314" max="13314" width="0" style="3" hidden="1"/>
    <col min="13315" max="13315" width="16.6640625" style="3" customWidth="1"/>
    <col min="13316" max="13316" width="17.44140625" style="3" customWidth="1"/>
    <col min="13317" max="13318" width="0" style="3" hidden="1"/>
    <col min="13319" max="13321" width="15.33203125" style="3" customWidth="1"/>
    <col min="13322" max="13322" width="17" style="3" customWidth="1"/>
    <col min="13323" max="13323" width="0" style="3" hidden="1"/>
    <col min="13324" max="13325" width="15.5546875" style="3" customWidth="1"/>
    <col min="13326" max="13326" width="13.6640625" style="3" customWidth="1"/>
    <col min="13327" max="13327" width="9" style="3" customWidth="1"/>
    <col min="13328" max="13328" width="49.88671875" style="3" customWidth="1"/>
    <col min="13329" max="13329" width="0" style="3" hidden="1"/>
    <col min="13330" max="13331" width="15.88671875" style="3" customWidth="1"/>
    <col min="13332" max="13332" width="14.5546875" style="3" customWidth="1"/>
    <col min="13333" max="13333" width="16.33203125" style="3" customWidth="1"/>
    <col min="13334" max="13334" width="18.109375" style="3" customWidth="1"/>
    <col min="13335" max="13335" width="14.109375" style="3" customWidth="1"/>
    <col min="13336" max="13562" width="0" style="3" hidden="1"/>
    <col min="13563" max="13563" width="7.5546875" style="3" customWidth="1"/>
    <col min="13564" max="13564" width="36.77734375" style="3" customWidth="1"/>
    <col min="13565" max="13566" width="0" style="3" hidden="1"/>
    <col min="13567" max="13567" width="16.6640625" style="3" customWidth="1"/>
    <col min="13568" max="13568" width="17.33203125" style="3" customWidth="1"/>
    <col min="13569" max="13569" width="15.5546875" style="3" customWidth="1"/>
    <col min="13570" max="13570" width="0" style="3" hidden="1"/>
    <col min="13571" max="13571" width="16.6640625" style="3" customWidth="1"/>
    <col min="13572" max="13572" width="17.44140625" style="3" customWidth="1"/>
    <col min="13573" max="13574" width="0" style="3" hidden="1"/>
    <col min="13575" max="13577" width="15.33203125" style="3" customWidth="1"/>
    <col min="13578" max="13578" width="17" style="3" customWidth="1"/>
    <col min="13579" max="13579" width="0" style="3" hidden="1"/>
    <col min="13580" max="13581" width="15.5546875" style="3" customWidth="1"/>
    <col min="13582" max="13582" width="13.6640625" style="3" customWidth="1"/>
    <col min="13583" max="13583" width="9" style="3" customWidth="1"/>
    <col min="13584" max="13584" width="49.88671875" style="3" customWidth="1"/>
    <col min="13585" max="13585" width="0" style="3" hidden="1"/>
    <col min="13586" max="13587" width="15.88671875" style="3" customWidth="1"/>
    <col min="13588" max="13588" width="14.5546875" style="3" customWidth="1"/>
    <col min="13589" max="13589" width="16.33203125" style="3" customWidth="1"/>
    <col min="13590" max="13590" width="18.109375" style="3" customWidth="1"/>
    <col min="13591" max="13591" width="14.109375" style="3" customWidth="1"/>
    <col min="13592" max="13818" width="0" style="3" hidden="1"/>
    <col min="13819" max="13819" width="7.5546875" style="3" customWidth="1"/>
    <col min="13820" max="13820" width="36.77734375" style="3" customWidth="1"/>
    <col min="13821" max="13822" width="0" style="3" hidden="1"/>
    <col min="13823" max="13823" width="16.6640625" style="3" customWidth="1"/>
    <col min="13824" max="13824" width="17.33203125" style="3" customWidth="1"/>
    <col min="13825" max="13825" width="15.5546875" style="3" customWidth="1"/>
    <col min="13826" max="13826" width="0" style="3" hidden="1"/>
    <col min="13827" max="13827" width="16.6640625" style="3" customWidth="1"/>
    <col min="13828" max="13828" width="17.44140625" style="3" customWidth="1"/>
    <col min="13829" max="13830" width="0" style="3" hidden="1"/>
    <col min="13831" max="13833" width="15.33203125" style="3" customWidth="1"/>
    <col min="13834" max="13834" width="17" style="3" customWidth="1"/>
    <col min="13835" max="13835" width="0" style="3" hidden="1"/>
    <col min="13836" max="13837" width="15.5546875" style="3" customWidth="1"/>
    <col min="13838" max="13838" width="13.6640625" style="3" customWidth="1"/>
    <col min="13839" max="13839" width="9" style="3" customWidth="1"/>
    <col min="13840" max="13840" width="49.88671875" style="3" customWidth="1"/>
    <col min="13841" max="13841" width="0" style="3" hidden="1"/>
    <col min="13842" max="13843" width="15.88671875" style="3" customWidth="1"/>
    <col min="13844" max="13844" width="14.5546875" style="3" customWidth="1"/>
    <col min="13845" max="13845" width="16.33203125" style="3" customWidth="1"/>
    <col min="13846" max="13846" width="18.109375" style="3" customWidth="1"/>
    <col min="13847" max="13847" width="14.109375" style="3" customWidth="1"/>
    <col min="13848" max="14074" width="0" style="3" hidden="1"/>
    <col min="14075" max="14075" width="7.5546875" style="3" customWidth="1"/>
    <col min="14076" max="14076" width="36.77734375" style="3" customWidth="1"/>
    <col min="14077" max="14078" width="0" style="3" hidden="1"/>
    <col min="14079" max="14079" width="16.6640625" style="3" customWidth="1"/>
    <col min="14080" max="14080" width="17.33203125" style="3" customWidth="1"/>
    <col min="14081" max="14081" width="15.5546875" style="3" customWidth="1"/>
    <col min="14082" max="14082" width="0" style="3" hidden="1"/>
    <col min="14083" max="14083" width="16.6640625" style="3" customWidth="1"/>
    <col min="14084" max="14084" width="17.44140625" style="3" customWidth="1"/>
    <col min="14085" max="14086" width="0" style="3" hidden="1"/>
    <col min="14087" max="14089" width="15.33203125" style="3" customWidth="1"/>
    <col min="14090" max="14090" width="17" style="3" customWidth="1"/>
    <col min="14091" max="14091" width="0" style="3" hidden="1"/>
    <col min="14092" max="14093" width="15.5546875" style="3" customWidth="1"/>
    <col min="14094" max="14094" width="13.6640625" style="3" customWidth="1"/>
    <col min="14095" max="14095" width="9" style="3" customWidth="1"/>
    <col min="14096" max="14096" width="49.88671875" style="3" customWidth="1"/>
    <col min="14097" max="14097" width="0" style="3" hidden="1"/>
    <col min="14098" max="14099" width="15.88671875" style="3" customWidth="1"/>
    <col min="14100" max="14100" width="14.5546875" style="3" customWidth="1"/>
    <col min="14101" max="14101" width="16.33203125" style="3" customWidth="1"/>
    <col min="14102" max="14102" width="18.109375" style="3" customWidth="1"/>
    <col min="14103" max="14103" width="14.109375" style="3" customWidth="1"/>
    <col min="14104" max="14330" width="0" style="3" hidden="1"/>
    <col min="14331" max="14331" width="7.5546875" style="3" customWidth="1"/>
    <col min="14332" max="14332" width="36.77734375" style="3" customWidth="1"/>
    <col min="14333" max="14334" width="0" style="3" hidden="1"/>
    <col min="14335" max="14335" width="16.6640625" style="3" customWidth="1"/>
    <col min="14336" max="14336" width="17.33203125" style="3" customWidth="1"/>
    <col min="14337" max="14337" width="15.5546875" style="3" customWidth="1"/>
    <col min="14338" max="14338" width="0" style="3" hidden="1"/>
    <col min="14339" max="14339" width="16.6640625" style="3" customWidth="1"/>
    <col min="14340" max="14340" width="17.44140625" style="3" customWidth="1"/>
    <col min="14341" max="14342" width="0" style="3" hidden="1"/>
    <col min="14343" max="14345" width="15.33203125" style="3" customWidth="1"/>
    <col min="14346" max="14346" width="17" style="3" customWidth="1"/>
    <col min="14347" max="14347" width="0" style="3" hidden="1"/>
    <col min="14348" max="14349" width="15.5546875" style="3" customWidth="1"/>
    <col min="14350" max="14350" width="13.6640625" style="3" customWidth="1"/>
    <col min="14351" max="14351" width="9" style="3" customWidth="1"/>
    <col min="14352" max="14352" width="49.88671875" style="3" customWidth="1"/>
    <col min="14353" max="14353" width="0" style="3" hidden="1"/>
    <col min="14354" max="14355" width="15.88671875" style="3" customWidth="1"/>
    <col min="14356" max="14356" width="14.5546875" style="3" customWidth="1"/>
    <col min="14357" max="14357" width="16.33203125" style="3" customWidth="1"/>
    <col min="14358" max="14358" width="18.109375" style="3" customWidth="1"/>
    <col min="14359" max="14359" width="14.109375" style="3" customWidth="1"/>
    <col min="14360" max="14586" width="0" style="3" hidden="1"/>
    <col min="14587" max="14587" width="7.5546875" style="3" customWidth="1"/>
    <col min="14588" max="14588" width="36.77734375" style="3" customWidth="1"/>
    <col min="14589" max="14590" width="0" style="3" hidden="1"/>
    <col min="14591" max="14591" width="16.6640625" style="3" customWidth="1"/>
    <col min="14592" max="14592" width="17.33203125" style="3" customWidth="1"/>
    <col min="14593" max="14593" width="15.5546875" style="3" customWidth="1"/>
    <col min="14594" max="14594" width="0" style="3" hidden="1"/>
    <col min="14595" max="14595" width="16.6640625" style="3" customWidth="1"/>
    <col min="14596" max="14596" width="17.44140625" style="3" customWidth="1"/>
    <col min="14597" max="14598" width="0" style="3" hidden="1"/>
    <col min="14599" max="14601" width="15.33203125" style="3" customWidth="1"/>
    <col min="14602" max="14602" width="17" style="3" customWidth="1"/>
    <col min="14603" max="14603" width="0" style="3" hidden="1"/>
    <col min="14604" max="14605" width="15.5546875" style="3" customWidth="1"/>
    <col min="14606" max="14606" width="13.6640625" style="3" customWidth="1"/>
    <col min="14607" max="14607" width="9" style="3" customWidth="1"/>
    <col min="14608" max="14608" width="49.88671875" style="3" customWidth="1"/>
    <col min="14609" max="14609" width="0" style="3" hidden="1"/>
    <col min="14610" max="14611" width="15.88671875" style="3" customWidth="1"/>
    <col min="14612" max="14612" width="14.5546875" style="3" customWidth="1"/>
    <col min="14613" max="14613" width="16.33203125" style="3" customWidth="1"/>
    <col min="14614" max="14614" width="18.109375" style="3" customWidth="1"/>
    <col min="14615" max="14615" width="14.109375" style="3" customWidth="1"/>
    <col min="14616" max="14842" width="0" style="3" hidden="1"/>
    <col min="14843" max="14843" width="7.5546875" style="3" customWidth="1"/>
    <col min="14844" max="14844" width="36.77734375" style="3" customWidth="1"/>
    <col min="14845" max="14846" width="0" style="3" hidden="1"/>
    <col min="14847" max="14847" width="16.6640625" style="3" customWidth="1"/>
    <col min="14848" max="14848" width="17.33203125" style="3" customWidth="1"/>
    <col min="14849" max="14849" width="15.5546875" style="3" customWidth="1"/>
    <col min="14850" max="14850" width="0" style="3" hidden="1"/>
    <col min="14851" max="14851" width="16.6640625" style="3" customWidth="1"/>
    <col min="14852" max="14852" width="17.44140625" style="3" customWidth="1"/>
    <col min="14853" max="14854" width="0" style="3" hidden="1"/>
    <col min="14855" max="14857" width="15.33203125" style="3" customWidth="1"/>
    <col min="14858" max="14858" width="17" style="3" customWidth="1"/>
    <col min="14859" max="14859" width="0" style="3" hidden="1"/>
    <col min="14860" max="14861" width="15.5546875" style="3" customWidth="1"/>
    <col min="14862" max="14862" width="13.6640625" style="3" customWidth="1"/>
    <col min="14863" max="14863" width="9" style="3" customWidth="1"/>
    <col min="14864" max="14864" width="49.88671875" style="3" customWidth="1"/>
    <col min="14865" max="14865" width="0" style="3" hidden="1"/>
    <col min="14866" max="14867" width="15.88671875" style="3" customWidth="1"/>
    <col min="14868" max="14868" width="14.5546875" style="3" customWidth="1"/>
    <col min="14869" max="14869" width="16.33203125" style="3" customWidth="1"/>
    <col min="14870" max="14870" width="18.109375" style="3" customWidth="1"/>
    <col min="14871" max="14871" width="14.109375" style="3" customWidth="1"/>
    <col min="14872" max="15098" width="0" style="3" hidden="1"/>
    <col min="15099" max="15099" width="7.5546875" style="3" customWidth="1"/>
    <col min="15100" max="15100" width="36.77734375" style="3" customWidth="1"/>
    <col min="15101" max="15102" width="0" style="3" hidden="1"/>
    <col min="15103" max="15103" width="16.6640625" style="3" customWidth="1"/>
    <col min="15104" max="15104" width="17.33203125" style="3" customWidth="1"/>
    <col min="15105" max="15105" width="15.5546875" style="3" customWidth="1"/>
    <col min="15106" max="15106" width="0" style="3" hidden="1"/>
    <col min="15107" max="15107" width="16.6640625" style="3" customWidth="1"/>
    <col min="15108" max="15108" width="17.44140625" style="3" customWidth="1"/>
    <col min="15109" max="15110" width="0" style="3" hidden="1"/>
    <col min="15111" max="15113" width="15.33203125" style="3" customWidth="1"/>
    <col min="15114" max="15114" width="17" style="3" customWidth="1"/>
    <col min="15115" max="15115" width="0" style="3" hidden="1"/>
    <col min="15116" max="15117" width="15.5546875" style="3" customWidth="1"/>
    <col min="15118" max="15118" width="13.6640625" style="3" customWidth="1"/>
    <col min="15119" max="15119" width="9" style="3" customWidth="1"/>
    <col min="15120" max="15120" width="49.88671875" style="3" customWidth="1"/>
    <col min="15121" max="15121" width="0" style="3" hidden="1"/>
    <col min="15122" max="15123" width="15.88671875" style="3" customWidth="1"/>
    <col min="15124" max="15124" width="14.5546875" style="3" customWidth="1"/>
    <col min="15125" max="15125" width="16.33203125" style="3" customWidth="1"/>
    <col min="15126" max="15126" width="18.109375" style="3" customWidth="1"/>
    <col min="15127" max="15127" width="14.109375" style="3" customWidth="1"/>
    <col min="15128" max="15354" width="0" style="3" hidden="1"/>
    <col min="15355" max="15355" width="7.5546875" style="3" customWidth="1"/>
    <col min="15356" max="15356" width="36.77734375" style="3" customWidth="1"/>
    <col min="15357" max="15358" width="0" style="3" hidden="1"/>
    <col min="15359" max="15359" width="16.6640625" style="3" customWidth="1"/>
    <col min="15360" max="15360" width="17.33203125" style="3" customWidth="1"/>
    <col min="15361" max="15361" width="15.5546875" style="3" customWidth="1"/>
    <col min="15362" max="15362" width="0" style="3" hidden="1"/>
    <col min="15363" max="15363" width="16.6640625" style="3" customWidth="1"/>
    <col min="15364" max="15364" width="17.44140625" style="3" customWidth="1"/>
    <col min="15365" max="15366" width="0" style="3" hidden="1"/>
    <col min="15367" max="15369" width="15.33203125" style="3" customWidth="1"/>
    <col min="15370" max="15370" width="17" style="3" customWidth="1"/>
    <col min="15371" max="15371" width="0" style="3" hidden="1"/>
    <col min="15372" max="15373" width="15.5546875" style="3" customWidth="1"/>
    <col min="15374" max="15374" width="13.6640625" style="3" customWidth="1"/>
    <col min="15375" max="15375" width="9" style="3" customWidth="1"/>
    <col min="15376" max="15376" width="49.88671875" style="3" customWidth="1"/>
    <col min="15377" max="15377" width="0" style="3" hidden="1"/>
    <col min="15378" max="15379" width="15.88671875" style="3" customWidth="1"/>
    <col min="15380" max="15380" width="14.5546875" style="3" customWidth="1"/>
    <col min="15381" max="15381" width="16.33203125" style="3" customWidth="1"/>
    <col min="15382" max="15382" width="18.109375" style="3" customWidth="1"/>
    <col min="15383" max="15383" width="14.109375" style="3" customWidth="1"/>
    <col min="15384" max="15610" width="0" style="3" hidden="1"/>
    <col min="15611" max="15611" width="7.5546875" style="3" customWidth="1"/>
    <col min="15612" max="15612" width="36.77734375" style="3" customWidth="1"/>
    <col min="15613" max="15614" width="0" style="3" hidden="1"/>
    <col min="15615" max="15615" width="16.6640625" style="3" customWidth="1"/>
    <col min="15616" max="15616" width="17.33203125" style="3" customWidth="1"/>
    <col min="15617" max="15617" width="15.5546875" style="3" customWidth="1"/>
    <col min="15618" max="15618" width="0" style="3" hidden="1"/>
    <col min="15619" max="15619" width="16.6640625" style="3" customWidth="1"/>
    <col min="15620" max="15620" width="17.44140625" style="3" customWidth="1"/>
    <col min="15621" max="15622" width="0" style="3" hidden="1"/>
    <col min="15623" max="15625" width="15.33203125" style="3" customWidth="1"/>
    <col min="15626" max="15626" width="17" style="3" customWidth="1"/>
    <col min="15627" max="15627" width="0" style="3" hidden="1"/>
    <col min="15628" max="15629" width="15.5546875" style="3" customWidth="1"/>
    <col min="15630" max="15630" width="13.6640625" style="3" customWidth="1"/>
    <col min="15631" max="15631" width="9" style="3" customWidth="1"/>
    <col min="15632" max="15632" width="49.88671875" style="3" customWidth="1"/>
    <col min="15633" max="15633" width="0" style="3" hidden="1"/>
    <col min="15634" max="15635" width="15.88671875" style="3" customWidth="1"/>
    <col min="15636" max="15636" width="14.5546875" style="3" customWidth="1"/>
    <col min="15637" max="15637" width="16.33203125" style="3" customWidth="1"/>
    <col min="15638" max="15638" width="18.109375" style="3" customWidth="1"/>
    <col min="15639" max="15639" width="14.109375" style="3" customWidth="1"/>
    <col min="15640" max="15866" width="0" style="3" hidden="1"/>
    <col min="15867" max="15867" width="7.5546875" style="3" customWidth="1"/>
    <col min="15868" max="15868" width="36.77734375" style="3" customWidth="1"/>
    <col min="15869" max="15870" width="0" style="3" hidden="1"/>
    <col min="15871" max="15871" width="16.6640625" style="3" customWidth="1"/>
    <col min="15872" max="15872" width="17.33203125" style="3" customWidth="1"/>
    <col min="15873" max="15873" width="15.5546875" style="3" customWidth="1"/>
    <col min="15874" max="15874" width="0" style="3" hidden="1"/>
    <col min="15875" max="15875" width="16.6640625" style="3" customWidth="1"/>
    <col min="15876" max="15876" width="17.44140625" style="3" customWidth="1"/>
    <col min="15877" max="15878" width="0" style="3" hidden="1"/>
    <col min="15879" max="15881" width="15.33203125" style="3" customWidth="1"/>
    <col min="15882" max="15882" width="17" style="3" customWidth="1"/>
    <col min="15883" max="15883" width="0" style="3" hidden="1"/>
    <col min="15884" max="15885" width="15.5546875" style="3" customWidth="1"/>
    <col min="15886" max="15886" width="13.6640625" style="3" customWidth="1"/>
    <col min="15887" max="15887" width="9" style="3" customWidth="1"/>
    <col min="15888" max="15888" width="49.88671875" style="3" customWidth="1"/>
    <col min="15889" max="15889" width="0" style="3" hidden="1"/>
    <col min="15890" max="15891" width="15.88671875" style="3" customWidth="1"/>
    <col min="15892" max="15892" width="14.5546875" style="3" customWidth="1"/>
    <col min="15893" max="15893" width="16.33203125" style="3" customWidth="1"/>
    <col min="15894" max="15894" width="18.109375" style="3" customWidth="1"/>
    <col min="15895" max="15895" width="14.109375" style="3" customWidth="1"/>
    <col min="15896" max="16122" width="0" style="3" hidden="1"/>
    <col min="16123" max="16123" width="7.5546875" style="3" customWidth="1"/>
    <col min="16124" max="16124" width="36.77734375" style="3" customWidth="1"/>
    <col min="16125" max="16126" width="0" style="3" hidden="1"/>
    <col min="16127" max="16127" width="16.6640625" style="3" customWidth="1"/>
    <col min="16128" max="16128" width="17.33203125" style="3" customWidth="1"/>
    <col min="16129" max="16129" width="15.5546875" style="3" customWidth="1"/>
    <col min="16130" max="16130" width="0" style="3" hidden="1"/>
    <col min="16131" max="16131" width="16.6640625" style="3" customWidth="1"/>
    <col min="16132" max="16132" width="17.44140625" style="3" customWidth="1"/>
    <col min="16133" max="16134" width="0" style="3" hidden="1"/>
    <col min="16135" max="16137" width="15.33203125" style="3" customWidth="1"/>
    <col min="16138" max="16138" width="17" style="3" customWidth="1"/>
    <col min="16139" max="16139" width="0" style="3" hidden="1"/>
    <col min="16140" max="16141" width="15.5546875" style="3" customWidth="1"/>
    <col min="16142" max="16142" width="13.6640625" style="3" customWidth="1"/>
    <col min="16143" max="16143" width="9" style="3" customWidth="1"/>
    <col min="16144" max="16144" width="49.88671875" style="3" customWidth="1"/>
    <col min="16145" max="16145" width="0" style="3" hidden="1"/>
    <col min="16146" max="16147" width="15.88671875" style="3" customWidth="1"/>
    <col min="16148" max="16148" width="14.5546875" style="3" customWidth="1"/>
    <col min="16149" max="16149" width="16.33203125" style="3" customWidth="1"/>
    <col min="16150" max="16150" width="18.109375" style="3" customWidth="1"/>
    <col min="16151" max="16151" width="14.109375" style="3" customWidth="1"/>
    <col min="16152" max="16384" width="0" style="3" hidden="1"/>
  </cols>
  <sheetData>
    <row r="1" spans="1:23" ht="24.75" customHeight="1">
      <c r="A1" s="178" t="s">
        <v>98</v>
      </c>
      <c r="B1" s="1"/>
      <c r="C1" s="1"/>
      <c r="D1" s="1"/>
      <c r="E1" s="1"/>
      <c r="F1" s="44"/>
      <c r="G1" s="50"/>
      <c r="H1" s="50"/>
      <c r="I1" s="44"/>
      <c r="J1" s="44"/>
      <c r="K1" s="44"/>
      <c r="L1" s="1"/>
      <c r="M1" s="1"/>
      <c r="N1" s="44"/>
      <c r="O1" s="44"/>
      <c r="P1" s="44"/>
      <c r="Q1" s="44"/>
      <c r="R1" s="44"/>
      <c r="S1" s="1"/>
      <c r="T1" s="2"/>
      <c r="U1" s="1"/>
      <c r="V1" s="2"/>
      <c r="W1" s="3"/>
    </row>
    <row r="2" spans="1:23" ht="24.75" customHeight="1">
      <c r="A2" s="179" t="s">
        <v>130</v>
      </c>
      <c r="B2" s="6"/>
      <c r="C2" s="6"/>
      <c r="D2" s="6"/>
      <c r="E2" s="6"/>
      <c r="F2" s="45"/>
      <c r="G2" s="51"/>
      <c r="H2" s="51"/>
      <c r="I2" s="45"/>
      <c r="J2" s="45"/>
      <c r="K2" s="45"/>
      <c r="L2" s="6"/>
      <c r="M2" s="6"/>
      <c r="N2" s="45"/>
      <c r="O2" s="45"/>
      <c r="P2" s="45"/>
      <c r="Q2" s="45"/>
      <c r="R2" s="45"/>
      <c r="S2" s="6"/>
      <c r="T2" s="7"/>
      <c r="U2" s="6"/>
      <c r="V2" s="7"/>
      <c r="W2" s="3"/>
    </row>
    <row r="3" spans="1:23" ht="26.25" customHeight="1">
      <c r="A3" s="8" t="s">
        <v>48</v>
      </c>
      <c r="B3" s="8"/>
      <c r="C3" s="9"/>
      <c r="D3" s="9"/>
      <c r="E3" s="9"/>
      <c r="F3" s="11"/>
      <c r="G3" s="29"/>
      <c r="H3" s="29"/>
      <c r="I3" s="11"/>
      <c r="J3" s="11"/>
      <c r="K3" s="11"/>
      <c r="L3" s="10"/>
      <c r="M3" s="10"/>
      <c r="N3" s="11"/>
      <c r="O3" s="11"/>
      <c r="P3" s="11"/>
      <c r="Q3" s="11"/>
      <c r="R3" s="11"/>
      <c r="S3" s="14"/>
      <c r="U3" s="14"/>
      <c r="V3" s="13"/>
      <c r="W3" s="3"/>
    </row>
    <row r="4" spans="1:23" ht="15" customHeight="1" thickBot="1">
      <c r="A4" s="15"/>
      <c r="B4" s="15"/>
      <c r="C4" s="9"/>
      <c r="D4" s="9"/>
      <c r="E4" s="9"/>
      <c r="F4" s="11"/>
      <c r="G4" s="29"/>
      <c r="H4" s="29"/>
      <c r="I4" s="11"/>
      <c r="J4" s="11"/>
      <c r="K4" s="11"/>
      <c r="L4" s="135">
        <v>0.05</v>
      </c>
      <c r="M4" s="135">
        <v>0.25</v>
      </c>
      <c r="N4" s="11"/>
      <c r="O4" s="259"/>
      <c r="P4" s="259"/>
      <c r="Q4" s="267">
        <v>0.25</v>
      </c>
      <c r="R4" s="11"/>
      <c r="S4" s="14"/>
      <c r="U4" s="14"/>
      <c r="V4" s="13"/>
      <c r="W4" s="3"/>
    </row>
    <row r="5" spans="1:23" s="19" customFormat="1" ht="67.8" customHeight="1" thickBot="1">
      <c r="A5" s="182" t="s">
        <v>0</v>
      </c>
      <c r="B5" s="183" t="s">
        <v>45</v>
      </c>
      <c r="C5" s="184" t="s">
        <v>1</v>
      </c>
      <c r="D5" s="184" t="s">
        <v>6</v>
      </c>
      <c r="E5" s="185" t="s">
        <v>50</v>
      </c>
      <c r="F5" s="186" t="s">
        <v>33</v>
      </c>
      <c r="G5" s="187" t="s">
        <v>42</v>
      </c>
      <c r="H5" s="187" t="s">
        <v>115</v>
      </c>
      <c r="I5" s="188" t="s">
        <v>43</v>
      </c>
      <c r="J5" s="186" t="s">
        <v>117</v>
      </c>
      <c r="K5" s="186" t="s">
        <v>118</v>
      </c>
      <c r="L5" s="190" t="s">
        <v>119</v>
      </c>
      <c r="M5" s="190" t="s">
        <v>120</v>
      </c>
      <c r="N5" s="189" t="s">
        <v>121</v>
      </c>
      <c r="O5" s="175" t="s">
        <v>122</v>
      </c>
      <c r="P5" s="175" t="s">
        <v>123</v>
      </c>
      <c r="Q5" s="175" t="s">
        <v>124</v>
      </c>
      <c r="R5" s="232" t="s">
        <v>34</v>
      </c>
      <c r="S5" s="191" t="s">
        <v>44</v>
      </c>
      <c r="T5" s="168" t="s">
        <v>47</v>
      </c>
      <c r="U5" s="167" t="s">
        <v>7</v>
      </c>
      <c r="V5" s="18"/>
    </row>
    <row r="6" spans="1:23" s="204" customFormat="1" ht="25.8" customHeight="1">
      <c r="A6" s="208">
        <v>1</v>
      </c>
      <c r="B6" s="441" t="s">
        <v>140</v>
      </c>
      <c r="C6" s="209" t="s">
        <v>141</v>
      </c>
      <c r="D6" s="33" t="s">
        <v>85</v>
      </c>
      <c r="E6" s="33" t="s">
        <v>65</v>
      </c>
      <c r="F6" s="203">
        <v>1599</v>
      </c>
      <c r="G6" s="210">
        <v>243709</v>
      </c>
      <c r="H6" s="479"/>
      <c r="I6" s="39">
        <f>Table13514520105[[#This Row],[ค่าบริการรายเดือนตาม Package]]</f>
        <v>1599</v>
      </c>
      <c r="J6" s="203"/>
      <c r="K6" s="203"/>
      <c r="L6" s="442">
        <f>IF(Table13514520105[[#This Row],[ค่าขายอุปกรณ์]]&gt;Table13514520105[[#This Row],[ต้นทุนค่าขายอุปกรณ์]],Table13514520105[[#This Row],[ต้นทุนค่าขายอุปกรณ์]]*$L$4,Table13514520105[[#This Row],[ค่าขายอุปกรณ์]]*$L$4)</f>
        <v>0</v>
      </c>
      <c r="M6" s="442">
        <f>IF(Table13514520105[[#This Row],[ค่าขายอุปกรณ์]]&gt;Table13514520105[[#This Row],[ต้นทุนค่าขายอุปกรณ์]],SUM(Table13514520105[[#This Row],[ค่าขายอุปกรณ์]]-Table13514520105[[#This Row],[ต้นทุนค่าขายอุปกรณ์]])*$M$4,0)</f>
        <v>0</v>
      </c>
      <c r="N6" s="211">
        <f>SUM(Table13514520105[[#This Row],[คอมฯอุปกรณ์
 5%]:[คอมฯ อุปกรณ์
25%]])</f>
        <v>0</v>
      </c>
      <c r="O6" s="429">
        <v>0</v>
      </c>
      <c r="P6" s="429">
        <v>0</v>
      </c>
      <c r="Q6" s="429">
        <f>(Table13514520105[[#This Row],[ค่าติดตั้ง/ค่าเชื่อมสัญญาณ]]-Table13514520105[[#This Row],[ต้นทุนค่าติดตั้ง/ค่าเชื่อมสัญญาณ]])*Q4</f>
        <v>0</v>
      </c>
      <c r="R6" s="443">
        <f>Table13514520105[[#This Row],[รายการเบิก
คอมขาย]]+Table13514520105[[#This Row],[Total
คอมฯ อุปกรณ์]]+Table13514520105[[#This Row],[Total 
คอมฯค่าติดตั้ง/ค่าเชื่อมสัญญาณ]]</f>
        <v>1599</v>
      </c>
      <c r="S6" s="505" t="s">
        <v>144</v>
      </c>
      <c r="T6" s="485" t="s">
        <v>146</v>
      </c>
      <c r="U6" s="240" t="s">
        <v>143</v>
      </c>
      <c r="V6" s="3"/>
      <c r="W6" s="204" t="s">
        <v>145</v>
      </c>
    </row>
    <row r="7" spans="1:23" s="204" customFormat="1" ht="25.8" customHeight="1">
      <c r="A7" s="205">
        <v>3.1</v>
      </c>
      <c r="B7" s="212"/>
      <c r="C7" s="362" t="s">
        <v>142</v>
      </c>
      <c r="D7" s="201"/>
      <c r="E7" s="200"/>
      <c r="F7" s="201"/>
      <c r="G7" s="202"/>
      <c r="H7" s="202"/>
      <c r="I7" s="213"/>
      <c r="J7" s="170"/>
      <c r="K7" s="174"/>
      <c r="L7" s="444"/>
      <c r="M7" s="445"/>
      <c r="N7" s="213"/>
      <c r="O7" s="213"/>
      <c r="P7" s="213"/>
      <c r="Q7" s="213"/>
      <c r="R7" s="446"/>
      <c r="S7" s="171" t="s">
        <v>129</v>
      </c>
      <c r="T7" s="483"/>
      <c r="U7" s="238"/>
      <c r="V7" s="172"/>
    </row>
    <row r="8" spans="1:23" s="204" customFormat="1" ht="26.4" customHeight="1" thickBot="1">
      <c r="A8" s="207">
        <v>3.2</v>
      </c>
      <c r="B8" s="206"/>
      <c r="C8" s="331"/>
      <c r="D8" s="35"/>
      <c r="E8" s="200"/>
      <c r="F8" s="41"/>
      <c r="G8" s="43"/>
      <c r="H8" s="43"/>
      <c r="I8" s="46"/>
      <c r="J8" s="201"/>
      <c r="K8" s="201"/>
      <c r="L8" s="445"/>
      <c r="M8" s="445"/>
      <c r="N8" s="46"/>
      <c r="O8" s="46"/>
      <c r="P8" s="46"/>
      <c r="Q8" s="46"/>
      <c r="R8" s="447"/>
      <c r="S8" s="173"/>
      <c r="T8" s="247"/>
      <c r="U8" s="239"/>
      <c r="V8" s="214"/>
    </row>
    <row r="9" spans="1:23" s="204" customFormat="1" ht="25.8" customHeight="1">
      <c r="A9" s="448">
        <v>2</v>
      </c>
      <c r="B9" s="452"/>
      <c r="C9" s="209"/>
      <c r="D9" s="33"/>
      <c r="E9" s="33"/>
      <c r="F9" s="203"/>
      <c r="G9" s="210"/>
      <c r="H9" s="210"/>
      <c r="I9" s="39">
        <f>Table13514520105[[#This Row],[ค่าบริการรายเดือนตาม Package]]</f>
        <v>0</v>
      </c>
      <c r="J9" s="203"/>
      <c r="K9" s="449"/>
      <c r="L9" s="442">
        <f>IF(Table13514520105[[#This Row],[ค่าขายอุปกรณ์]]&gt;Table13514520105[[#This Row],[ต้นทุนค่าขายอุปกรณ์]],Table13514520105[[#This Row],[ต้นทุนค่าขายอุปกรณ์]]*$L$4,Table13514520105[[#This Row],[ค่าขายอุปกรณ์]]*$L$4)</f>
        <v>0</v>
      </c>
      <c r="M9" s="442">
        <f>IF(Table13514520105[[#This Row],[ค่าขายอุปกรณ์]]&gt;Table13514520105[[#This Row],[ต้นทุนค่าขายอุปกรณ์]],SUM(Table13514520105[[#This Row],[ค่าขายอุปกรณ์]]-Table13514520105[[#This Row],[ต้นทุนค่าขายอุปกรณ์]])*$M$4,0)</f>
        <v>0</v>
      </c>
      <c r="N9" s="211">
        <f>SUM(Table13514520105[[#This Row],[คอมฯอุปกรณ์
 5%]:[คอมฯ อุปกรณ์
25%]])</f>
        <v>0</v>
      </c>
      <c r="O9" s="429"/>
      <c r="P9" s="429">
        <v>0</v>
      </c>
      <c r="Q9" s="429">
        <f>(Table13514520105[[#This Row],[ค่าติดตั้ง/ค่าเชื่อมสัญญาณ]]-Table13514520105[[#This Row],[ต้นทุนค่าติดตั้ง/ค่าเชื่อมสัญญาณ]])*Q4</f>
        <v>0</v>
      </c>
      <c r="R9" s="443">
        <f>Table13514520105[[#This Row],[รายการเบิก
คอมขาย]]+Table13514520105[[#This Row],[Total
คอมฯ อุปกรณ์]]+Table13514520105[[#This Row],[Total 
คอมฯค่าติดตั้ง/ค่าเชื่อมสัญญาณ]]</f>
        <v>0</v>
      </c>
      <c r="S9" s="169"/>
      <c r="T9" s="246"/>
      <c r="U9" s="240"/>
      <c r="V9" s="3"/>
    </row>
    <row r="10" spans="1:23" s="204" customFormat="1" ht="25.2" customHeight="1">
      <c r="A10" s="205">
        <v>4.0999999999999996</v>
      </c>
      <c r="B10" s="206"/>
      <c r="C10" s="454"/>
      <c r="D10" s="201"/>
      <c r="E10" s="200"/>
      <c r="F10" s="201"/>
      <c r="G10" s="202"/>
      <c r="H10" s="202"/>
      <c r="I10" s="213"/>
      <c r="J10" s="170"/>
      <c r="K10" s="174"/>
      <c r="L10" s="444"/>
      <c r="M10" s="445"/>
      <c r="N10" s="213"/>
      <c r="O10" s="213"/>
      <c r="P10" s="213"/>
      <c r="Q10" s="213"/>
      <c r="R10" s="446"/>
      <c r="S10" s="171"/>
      <c r="T10" s="413"/>
      <c r="U10" s="238"/>
      <c r="V10" s="172"/>
    </row>
    <row r="11" spans="1:23" s="204" customFormat="1" ht="15.6" thickBot="1">
      <c r="A11" s="207">
        <v>4.2</v>
      </c>
      <c r="B11" s="206"/>
      <c r="C11" s="331"/>
      <c r="D11" s="35"/>
      <c r="E11" s="200"/>
      <c r="F11" s="41"/>
      <c r="G11" s="43"/>
      <c r="H11" s="43"/>
      <c r="I11" s="46"/>
      <c r="J11" s="201"/>
      <c r="K11" s="201"/>
      <c r="L11" s="445"/>
      <c r="M11" s="445"/>
      <c r="N11" s="46"/>
      <c r="O11" s="46"/>
      <c r="P11" s="46"/>
      <c r="Q11" s="46"/>
      <c r="R11" s="447"/>
      <c r="S11" s="173"/>
      <c r="T11" s="414"/>
      <c r="U11" s="239"/>
      <c r="V11" s="450"/>
    </row>
    <row r="12" spans="1:23" s="204" customFormat="1" ht="25.8" customHeight="1">
      <c r="A12" s="486">
        <v>3</v>
      </c>
      <c r="B12" s="452"/>
      <c r="C12" s="209"/>
      <c r="D12" s="33"/>
      <c r="E12" s="33"/>
      <c r="F12" s="203"/>
      <c r="G12" s="210"/>
      <c r="H12" s="210"/>
      <c r="I12" s="39">
        <f>Table13514520105[[#This Row],[ค่าบริการรายเดือนตาม Package]]</f>
        <v>0</v>
      </c>
      <c r="J12" s="203"/>
      <c r="K12" s="39"/>
      <c r="L12" s="442">
        <f>IF(Table13514520105[[#This Row],[ค่าขายอุปกรณ์]]&gt;Table13514520105[[#This Row],[ต้นทุนค่าขายอุปกรณ์]],Table13514520105[[#This Row],[ต้นทุนค่าขายอุปกรณ์]]*$L$4,Table13514520105[[#This Row],[ค่าขายอุปกรณ์]]*$L$4)</f>
        <v>0</v>
      </c>
      <c r="M12" s="442">
        <f>IF(Table13514520105[[#This Row],[ค่าขายอุปกรณ์]]&gt;Table13514520105[[#This Row],[ต้นทุนค่าขายอุปกรณ์]],SUM(Table13514520105[[#This Row],[ค่าขายอุปกรณ์]]-Table13514520105[[#This Row],[ต้นทุนค่าขายอุปกรณ์]])*$M$4,0)</f>
        <v>0</v>
      </c>
      <c r="N12" s="211">
        <f>SUM(Table13514520105[[#This Row],[คอมฯอุปกรณ์
 5%]:[คอมฯ อุปกรณ์
25%]])</f>
        <v>0</v>
      </c>
      <c r="O12" s="429"/>
      <c r="P12" s="429"/>
      <c r="Q12" s="429">
        <f>(Table13514520105[[#This Row],[ค่าติดตั้ง/ค่าเชื่อมสัญญาณ]]-Table13514520105[[#This Row],[ต้นทุนค่าติดตั้ง/ค่าเชื่อมสัญญาณ]])*Q1</f>
        <v>0</v>
      </c>
      <c r="R12" s="443">
        <f>Table13514520105[[#This Row],[รายการเบิก
คอมขาย]]+Table13514520105[[#This Row],[Total
คอมฯ อุปกรณ์]]+Table13514520105[[#This Row],[Total 
คอมฯค่าติดตั้ง/ค่าเชื่อมสัญญาณ]]</f>
        <v>0</v>
      </c>
      <c r="S12" s="415"/>
      <c r="T12" s="485"/>
      <c r="U12" s="417"/>
      <c r="V12" s="3"/>
    </row>
    <row r="13" spans="1:23" s="204" customFormat="1" ht="25.8" customHeight="1">
      <c r="A13" s="453">
        <v>7.1</v>
      </c>
      <c r="B13" s="206"/>
      <c r="C13" s="454"/>
      <c r="D13" s="200"/>
      <c r="E13" s="200"/>
      <c r="F13" s="201"/>
      <c r="G13" s="202"/>
      <c r="H13" s="202"/>
      <c r="I13" s="213"/>
      <c r="J13" s="170"/>
      <c r="K13" s="174"/>
      <c r="L13" s="444"/>
      <c r="M13" s="445"/>
      <c r="N13" s="213"/>
      <c r="O13" s="213"/>
      <c r="P13" s="213"/>
      <c r="Q13" s="213"/>
      <c r="R13" s="446"/>
      <c r="S13" s="418"/>
      <c r="T13" s="419"/>
      <c r="U13" s="420"/>
      <c r="V13" s="3"/>
    </row>
    <row r="14" spans="1:23" s="204" customFormat="1" ht="15.6" thickBot="1">
      <c r="A14" s="207">
        <v>7.2</v>
      </c>
      <c r="B14" s="206"/>
      <c r="C14" s="455"/>
      <c r="D14" s="200"/>
      <c r="E14" s="200"/>
      <c r="F14" s="201"/>
      <c r="G14" s="202"/>
      <c r="H14" s="202"/>
      <c r="I14" s="46"/>
      <c r="J14" s="201"/>
      <c r="K14" s="201"/>
      <c r="L14" s="445"/>
      <c r="M14" s="445"/>
      <c r="N14" s="456"/>
      <c r="O14" s="456"/>
      <c r="P14" s="456"/>
      <c r="Q14" s="46"/>
      <c r="R14" s="447"/>
      <c r="S14" s="421"/>
      <c r="T14" s="422"/>
      <c r="U14" s="36"/>
      <c r="V14" s="3"/>
    </row>
    <row r="15" spans="1:23" s="204" customFormat="1" ht="25.8" customHeight="1">
      <c r="A15" s="451">
        <v>4</v>
      </c>
      <c r="B15" s="452"/>
      <c r="C15" s="209"/>
      <c r="D15" s="33"/>
      <c r="E15" s="33"/>
      <c r="F15" s="203"/>
      <c r="G15" s="210"/>
      <c r="H15" s="210"/>
      <c r="I15" s="39">
        <f>Table13514520105[[#This Row],[ค่าบริการรายเดือนตาม Package]]</f>
        <v>0</v>
      </c>
      <c r="J15" s="203"/>
      <c r="K15" s="39"/>
      <c r="L15" s="442">
        <f>IF(Table13514520105[[#This Row],[ค่าขายอุปกรณ์]]&gt;Table13514520105[[#This Row],[ต้นทุนค่าขายอุปกรณ์]],Table13514520105[[#This Row],[ต้นทุนค่าขายอุปกรณ์]]*$L$4,Table13514520105[[#This Row],[ค่าขายอุปกรณ์]]*$L$4)</f>
        <v>0</v>
      </c>
      <c r="M15" s="442">
        <f>IF(Table13514520105[[#This Row],[ค่าขายอุปกรณ์]]&gt;Table13514520105[[#This Row],[ต้นทุนค่าขายอุปกรณ์]],SUM(Table13514520105[[#This Row],[ค่าขายอุปกรณ์]]-Table13514520105[[#This Row],[ต้นทุนค่าขายอุปกรณ์]])*$M$4,0)</f>
        <v>0</v>
      </c>
      <c r="N15" s="211">
        <f>SUM(Table13514520105[[#This Row],[คอมฯอุปกรณ์
 5%]:[คอมฯ อุปกรณ์
25%]])</f>
        <v>0</v>
      </c>
      <c r="O15" s="429"/>
      <c r="P15" s="429"/>
      <c r="Q15" s="429">
        <f>(Table13514520105[[#This Row],[ค่าติดตั้ง/ค่าเชื่อมสัญญาณ]]-Table13514520105[[#This Row],[ต้นทุนค่าติดตั้ง/ค่าเชื่อมสัญญาณ]])*Q1</f>
        <v>0</v>
      </c>
      <c r="R15" s="443">
        <f>Table13514520105[[#This Row],[รายการเบิก
คอมขาย]]+Table13514520105[[#This Row],[Total
คอมฯ อุปกรณ์]]+Table13514520105[[#This Row],[Total 
คอมฯค่าติดตั้ง/ค่าเชื่อมสัญญาณ]]</f>
        <v>0</v>
      </c>
      <c r="S15" s="415"/>
      <c r="T15" s="416"/>
      <c r="U15" s="417"/>
      <c r="V15" s="3"/>
    </row>
    <row r="16" spans="1:23" s="204" customFormat="1" ht="25.8" customHeight="1">
      <c r="A16" s="453">
        <v>7.1</v>
      </c>
      <c r="B16" s="206"/>
      <c r="C16" s="454"/>
      <c r="D16" s="200"/>
      <c r="E16" s="200"/>
      <c r="F16" s="201"/>
      <c r="G16" s="202"/>
      <c r="H16" s="202"/>
      <c r="I16" s="213"/>
      <c r="J16" s="170"/>
      <c r="K16" s="174"/>
      <c r="L16" s="444"/>
      <c r="M16" s="445"/>
      <c r="N16" s="213"/>
      <c r="O16" s="213"/>
      <c r="P16" s="213"/>
      <c r="Q16" s="213"/>
      <c r="R16" s="446"/>
      <c r="S16" s="418"/>
      <c r="T16" s="419"/>
      <c r="U16" s="420"/>
      <c r="V16" s="3"/>
    </row>
    <row r="17" spans="1:23" s="204" customFormat="1" ht="15.6" thickBot="1">
      <c r="A17" s="207">
        <v>7.2</v>
      </c>
      <c r="B17" s="206"/>
      <c r="C17" s="455"/>
      <c r="D17" s="200"/>
      <c r="E17" s="200"/>
      <c r="F17" s="201"/>
      <c r="G17" s="202"/>
      <c r="H17" s="202"/>
      <c r="I17" s="46"/>
      <c r="J17" s="201"/>
      <c r="K17" s="201"/>
      <c r="L17" s="445"/>
      <c r="M17" s="445"/>
      <c r="N17" s="456"/>
      <c r="O17" s="456"/>
      <c r="P17" s="456"/>
      <c r="Q17" s="46"/>
      <c r="R17" s="447"/>
      <c r="S17" s="421"/>
      <c r="T17" s="422"/>
      <c r="U17" s="36"/>
      <c r="V17" s="3"/>
    </row>
    <row r="18" spans="1:23" s="204" customFormat="1" ht="25.8" customHeight="1">
      <c r="A18" s="451">
        <v>5</v>
      </c>
      <c r="B18" s="452"/>
      <c r="C18" s="209"/>
      <c r="D18" s="33"/>
      <c r="E18" s="33"/>
      <c r="F18" s="203"/>
      <c r="G18" s="210"/>
      <c r="H18" s="210"/>
      <c r="I18" s="39">
        <f>Table13514520105[[#This Row],[ค่าบริการรายเดือนตาม Package]]</f>
        <v>0</v>
      </c>
      <c r="J18" s="203"/>
      <c r="K18" s="39"/>
      <c r="L18" s="442">
        <f>IF(Table13514520105[[#This Row],[ค่าขายอุปกรณ์]]&gt;Table13514520105[[#This Row],[ต้นทุนค่าขายอุปกรณ์]],Table13514520105[[#This Row],[ต้นทุนค่าขายอุปกรณ์]]*$L$4,Table13514520105[[#This Row],[ค่าขายอุปกรณ์]]*$L$4)</f>
        <v>0</v>
      </c>
      <c r="M18" s="442">
        <f>IF(Table13514520105[[#This Row],[ค่าขายอุปกรณ์]]&gt;Table13514520105[[#This Row],[ต้นทุนค่าขายอุปกรณ์]],SUM(Table13514520105[[#This Row],[ค่าขายอุปกรณ์]]-Table13514520105[[#This Row],[ต้นทุนค่าขายอุปกรณ์]])*$M$4,0)</f>
        <v>0</v>
      </c>
      <c r="N18" s="211">
        <f>SUM(Table13514520105[[#This Row],[คอมฯอุปกรณ์
 5%]:[คอมฯ อุปกรณ์
25%]])</f>
        <v>0</v>
      </c>
      <c r="O18" s="429"/>
      <c r="P18" s="429"/>
      <c r="Q18" s="429">
        <f>(Table13514520105[[#This Row],[ค่าติดตั้ง/ค่าเชื่อมสัญญาณ]]-Table13514520105[[#This Row],[ต้นทุนค่าติดตั้ง/ค่าเชื่อมสัญญาณ]])*Q4</f>
        <v>0</v>
      </c>
      <c r="R18" s="443">
        <f>Table13514520105[[#This Row],[รายการเบิก
คอมขาย]]+Table13514520105[[#This Row],[Total
คอมฯ อุปกรณ์]]+Table13514520105[[#This Row],[Total 
คอมฯค่าติดตั้ง/ค่าเชื่อมสัญญาณ]]</f>
        <v>0</v>
      </c>
      <c r="S18" s="415"/>
      <c r="T18" s="416"/>
      <c r="U18" s="417"/>
      <c r="V18" s="3"/>
    </row>
    <row r="19" spans="1:23" s="204" customFormat="1" ht="25.8" customHeight="1">
      <c r="A19" s="453">
        <v>7.1</v>
      </c>
      <c r="B19" s="206"/>
      <c r="C19" s="454"/>
      <c r="D19" s="200"/>
      <c r="E19" s="200"/>
      <c r="F19" s="201"/>
      <c r="G19" s="202"/>
      <c r="H19" s="202"/>
      <c r="I19" s="213"/>
      <c r="J19" s="170"/>
      <c r="K19" s="174"/>
      <c r="L19" s="444"/>
      <c r="M19" s="445"/>
      <c r="N19" s="213"/>
      <c r="O19" s="213"/>
      <c r="P19" s="213"/>
      <c r="Q19" s="213"/>
      <c r="R19" s="446"/>
      <c r="S19" s="418"/>
      <c r="T19" s="419"/>
      <c r="U19" s="420"/>
      <c r="V19" s="3"/>
    </row>
    <row r="20" spans="1:23" s="204" customFormat="1" ht="15">
      <c r="A20" s="207">
        <v>7.2</v>
      </c>
      <c r="B20" s="206"/>
      <c r="C20" s="455"/>
      <c r="D20" s="200"/>
      <c r="E20" s="200"/>
      <c r="F20" s="201"/>
      <c r="G20" s="202"/>
      <c r="H20" s="202"/>
      <c r="I20" s="46"/>
      <c r="J20" s="201"/>
      <c r="K20" s="201"/>
      <c r="L20" s="445"/>
      <c r="M20" s="445"/>
      <c r="N20" s="456"/>
      <c r="O20" s="456"/>
      <c r="P20" s="456"/>
      <c r="Q20" s="46"/>
      <c r="R20" s="447"/>
      <c r="S20" s="421"/>
      <c r="T20" s="422"/>
      <c r="U20" s="36"/>
      <c r="V20" s="3"/>
    </row>
    <row r="21" spans="1:23" s="462" customFormat="1" ht="18.600000000000001" hidden="1" customHeight="1">
      <c r="A21" s="457">
        <v>5</v>
      </c>
      <c r="B21" s="458"/>
      <c r="C21" s="209"/>
      <c r="D21" s="459"/>
      <c r="E21" s="33"/>
      <c r="F21" s="203"/>
      <c r="G21" s="210"/>
      <c r="H21" s="211"/>
      <c r="I21" s="211">
        <f>Table13514520105[[#This Row],[ค่าบริการรายเดือนตาม Package]]+Table13514520105[[#This Row],[รายการเบิก
คอมขายเพิ่มเติม
(เป้าตามกำหนด)
100-200%]]</f>
        <v>0</v>
      </c>
      <c r="J21" s="203"/>
      <c r="K21" s="203"/>
      <c r="L21" s="442">
        <f>IF(Table13514520105[[#This Row],[ค่าขายอุปกรณ์]]&gt;Table13514520105[[#This Row],[ต้นทุนค่าขายอุปกรณ์]],Table13514520105[[#This Row],[ต้นทุนค่าขายอุปกรณ์]]*$L$4,Table13514520105[[#This Row],[ค่าขายอุปกรณ์]]*$L$4)</f>
        <v>0</v>
      </c>
      <c r="M21" s="442">
        <f>IF(Table13514520105[[#This Row],[ค่าขายอุปกรณ์]]&gt;Table13514520105[[#This Row],[ต้นทุนค่าขายอุปกรณ์]],SUM(Table13514520105[[#This Row],[ค่าขายอุปกรณ์]]-Table13514520105[[#This Row],[ต้นทุนค่าขายอุปกรณ์]])*$M$4,0)</f>
        <v>0</v>
      </c>
      <c r="N21" s="211">
        <f>SUM(Table13514520105[[#This Row],[คอมฯอุปกรณ์
 5%]:[คอมฯ อุปกรณ์
25%]])</f>
        <v>0</v>
      </c>
      <c r="O21" s="429"/>
      <c r="P21" s="429"/>
      <c r="Q21" s="429">
        <f>(Table13514520105[[#This Row],[ค่าติดตั้ง/ค่าเชื่อมสัญญาณ]]-Table13514520105[[#This Row],[ต้นทุนค่าติดตั้ง/ค่าเชื่อมสัญญาณ]])*Q19</f>
        <v>0</v>
      </c>
      <c r="R21" s="443">
        <f>Table13514520105[[#This Row],[รายการเบิก
คอมขาย]]+Table13514520105[[#This Row],[Total
คอมฯ อุปกรณ์]]+Table13514520105[[#This Row],[Total 
คอมฯค่าติดตั้ง/ค่าเชื่อมสัญญาณ]]</f>
        <v>0</v>
      </c>
      <c r="S21" s="415"/>
      <c r="T21" s="480"/>
      <c r="U21" s="417"/>
      <c r="V21" s="461"/>
    </row>
    <row r="22" spans="1:23" s="462" customFormat="1" ht="22.8" hidden="1" customHeight="1">
      <c r="A22" s="463">
        <v>8.1</v>
      </c>
      <c r="B22" s="464"/>
      <c r="C22" s="454"/>
      <c r="D22" s="200"/>
      <c r="E22" s="200"/>
      <c r="F22" s="201"/>
      <c r="G22" s="202"/>
      <c r="H22" s="202"/>
      <c r="I22" s="213"/>
      <c r="J22" s="47"/>
      <c r="K22" s="157"/>
      <c r="L22" s="444"/>
      <c r="M22" s="445"/>
      <c r="N22" s="213"/>
      <c r="O22" s="213"/>
      <c r="P22" s="213"/>
      <c r="Q22" s="213"/>
      <c r="R22" s="446"/>
      <c r="S22" s="21"/>
      <c r="T22" s="379"/>
      <c r="U22" s="241"/>
      <c r="V22" s="461"/>
    </row>
    <row r="23" spans="1:23" s="462" customFormat="1" ht="27" hidden="1" customHeight="1" thickBot="1">
      <c r="A23" s="465">
        <v>8.1999999999999993</v>
      </c>
      <c r="B23" s="464"/>
      <c r="C23" s="466"/>
      <c r="D23" s="200"/>
      <c r="E23" s="34"/>
      <c r="F23" s="201"/>
      <c r="G23" s="202"/>
      <c r="H23" s="202"/>
      <c r="I23" s="46"/>
      <c r="J23" s="201"/>
      <c r="K23" s="201"/>
      <c r="L23" s="445"/>
      <c r="M23" s="445"/>
      <c r="N23" s="456"/>
      <c r="O23" s="456"/>
      <c r="P23" s="456"/>
      <c r="Q23" s="46"/>
      <c r="R23" s="447"/>
      <c r="S23" s="22"/>
      <c r="T23" s="378"/>
      <c r="U23" s="242"/>
      <c r="V23" s="467"/>
    </row>
    <row r="24" spans="1:23" ht="15" hidden="1">
      <c r="A24" s="468">
        <v>9</v>
      </c>
      <c r="B24" s="469"/>
      <c r="C24" s="209"/>
      <c r="D24" s="459"/>
      <c r="E24" s="33"/>
      <c r="F24" s="203"/>
      <c r="G24" s="460"/>
      <c r="H24" s="460"/>
      <c r="I24" s="211">
        <f>Table13514520105[[#This Row],[ค่าบริการรายเดือนตาม Package]]</f>
        <v>0</v>
      </c>
      <c r="J24" s="203"/>
      <c r="K24" s="203"/>
      <c r="L24" s="442">
        <f>IF(Table13514520105[[#This Row],[ค่าขายอุปกรณ์]]&gt;Table13514520105[[#This Row],[ต้นทุนค่าขายอุปกรณ์]],Table13514520105[[#This Row],[ต้นทุนค่าขายอุปกรณ์]]*$L$4,Table13514520105[[#This Row],[ค่าขายอุปกรณ์]]*$L$4)</f>
        <v>0</v>
      </c>
      <c r="M24" s="442">
        <f>IF(Table13514520105[[#This Row],[ค่าขายอุปกรณ์]]&gt;Table13514520105[[#This Row],[ต้นทุนค่าขายอุปกรณ์]],SUM(Table13514520105[[#This Row],[ค่าขายอุปกรณ์]]-Table13514520105[[#This Row],[ต้นทุนค่าขายอุปกรณ์]])*$M$4,0)</f>
        <v>0</v>
      </c>
      <c r="N24" s="211"/>
      <c r="O24" s="429"/>
      <c r="P24" s="429"/>
      <c r="Q24" s="429"/>
      <c r="R24" s="443">
        <f>Table13514520105[[#This Row],[รายการเบิก
คอมขาย]]+Table13514520105[[#This Row],[Total
คอมฯ อุปกรณ์]]+Table13514520105[[#This Row],[Total 
คอมฯค่าติดตั้ง/ค่าเชื่อมสัญญาณ]]</f>
        <v>0</v>
      </c>
      <c r="S24" s="20"/>
      <c r="T24" s="380"/>
      <c r="U24" s="243"/>
      <c r="V24" s="461"/>
      <c r="W24" s="3"/>
    </row>
    <row r="25" spans="1:23" s="462" customFormat="1" ht="22.2" hidden="1" customHeight="1">
      <c r="A25" s="463">
        <v>9.1</v>
      </c>
      <c r="B25" s="464"/>
      <c r="C25" s="454"/>
      <c r="D25" s="200"/>
      <c r="E25" s="200"/>
      <c r="F25" s="201"/>
      <c r="G25" s="202"/>
      <c r="H25" s="202"/>
      <c r="I25" s="213"/>
      <c r="J25" s="47"/>
      <c r="K25" s="157"/>
      <c r="L25" s="444"/>
      <c r="M25" s="445"/>
      <c r="N25" s="213"/>
      <c r="O25" s="213"/>
      <c r="P25" s="213"/>
      <c r="Q25" s="213"/>
      <c r="R25" s="446"/>
      <c r="S25" s="21"/>
      <c r="T25" s="379"/>
      <c r="U25" s="241"/>
      <c r="V25" s="461"/>
    </row>
    <row r="26" spans="1:23" ht="21.6" hidden="1" customHeight="1" thickBot="1">
      <c r="A26" s="465">
        <v>9.1999999999999993</v>
      </c>
      <c r="B26" s="464"/>
      <c r="C26" s="466"/>
      <c r="D26" s="200"/>
      <c r="E26" s="34"/>
      <c r="F26" s="201"/>
      <c r="G26" s="202"/>
      <c r="H26" s="202"/>
      <c r="I26" s="46"/>
      <c r="J26" s="201"/>
      <c r="K26" s="201"/>
      <c r="L26" s="445"/>
      <c r="M26" s="445"/>
      <c r="N26" s="456"/>
      <c r="O26" s="456"/>
      <c r="P26" s="456"/>
      <c r="Q26" s="456"/>
      <c r="R26" s="447"/>
      <c r="S26" s="23"/>
      <c r="T26" s="381"/>
      <c r="U26" s="244"/>
      <c r="V26" s="467"/>
      <c r="W26" s="3"/>
    </row>
    <row r="27" spans="1:23" ht="24.6" hidden="1" customHeight="1">
      <c r="A27" s="468">
        <v>10</v>
      </c>
      <c r="B27" s="469"/>
      <c r="C27" s="209"/>
      <c r="D27" s="459"/>
      <c r="E27" s="33"/>
      <c r="F27" s="203"/>
      <c r="G27" s="460"/>
      <c r="H27" s="460"/>
      <c r="I27" s="211">
        <f>Table13514520105[[#This Row],[ค่าบริการรายเดือนตาม Package]]</f>
        <v>0</v>
      </c>
      <c r="J27" s="203"/>
      <c r="K27" s="203"/>
      <c r="L27" s="442">
        <f>IF(Table13514520105[[#This Row],[ค่าขายอุปกรณ์]]&gt;Table13514520105[[#This Row],[ต้นทุนค่าขายอุปกรณ์]],Table13514520105[[#This Row],[ต้นทุนค่าขายอุปกรณ์]]*$L$4,Table13514520105[[#This Row],[ค่าขายอุปกรณ์]]*$L$4)</f>
        <v>0</v>
      </c>
      <c r="M27" s="442">
        <f>IF(Table13514520105[[#This Row],[ค่าขายอุปกรณ์]]&gt;Table13514520105[[#This Row],[ต้นทุนค่าขายอุปกรณ์]],SUM(Table13514520105[[#This Row],[ค่าขายอุปกรณ์]]-Table13514520105[[#This Row],[ต้นทุนค่าขายอุปกรณ์]])*$M$4,0)</f>
        <v>0</v>
      </c>
      <c r="N27" s="211"/>
      <c r="O27" s="429"/>
      <c r="P27" s="429"/>
      <c r="Q27" s="429"/>
      <c r="R27" s="443">
        <f>Table13514520105[[#This Row],[รายการเบิก
คอมขาย]]+Table13514520105[[#This Row],[Total
คอมฯ อุปกรณ์]]+Table13514520105[[#This Row],[Total 
คอมฯค่าติดตั้ง/ค่าเชื่อมสัญญาณ]]</f>
        <v>0</v>
      </c>
      <c r="S27" s="20"/>
      <c r="T27" s="380"/>
      <c r="U27" s="243"/>
      <c r="V27" s="461"/>
      <c r="W27" s="3"/>
    </row>
    <row r="28" spans="1:23" s="462" customFormat="1" ht="22.8" hidden="1" customHeight="1">
      <c r="A28" s="463">
        <v>10.1</v>
      </c>
      <c r="B28" s="464"/>
      <c r="C28" s="454"/>
      <c r="D28" s="200"/>
      <c r="E28" s="200"/>
      <c r="F28" s="201"/>
      <c r="G28" s="202"/>
      <c r="H28" s="202"/>
      <c r="I28" s="213"/>
      <c r="J28" s="47"/>
      <c r="K28" s="157"/>
      <c r="L28" s="444"/>
      <c r="M28" s="445"/>
      <c r="N28" s="213"/>
      <c r="O28" s="213"/>
      <c r="P28" s="213"/>
      <c r="Q28" s="213"/>
      <c r="R28" s="446"/>
      <c r="S28" s="21"/>
      <c r="T28" s="379"/>
      <c r="U28" s="241"/>
      <c r="V28" s="461"/>
    </row>
    <row r="29" spans="1:23" ht="27" hidden="1" customHeight="1">
      <c r="A29" s="465">
        <v>10.199999999999999</v>
      </c>
      <c r="B29" s="464"/>
      <c r="C29" s="466"/>
      <c r="D29" s="200"/>
      <c r="E29" s="34"/>
      <c r="F29" s="201"/>
      <c r="G29" s="202"/>
      <c r="H29" s="202"/>
      <c r="I29" s="46"/>
      <c r="J29" s="201"/>
      <c r="K29" s="201"/>
      <c r="L29" s="445"/>
      <c r="M29" s="445"/>
      <c r="N29" s="456"/>
      <c r="O29" s="456"/>
      <c r="P29" s="456"/>
      <c r="Q29" s="456"/>
      <c r="R29" s="447"/>
      <c r="S29" s="23"/>
      <c r="T29" s="381"/>
      <c r="U29" s="244"/>
      <c r="V29" s="461"/>
      <c r="W29" s="3"/>
    </row>
    <row r="30" spans="1:23" ht="25.8" customHeight="1" thickBot="1">
      <c r="A30" s="192"/>
      <c r="B30" s="193"/>
      <c r="C30" s="194" t="s">
        <v>5</v>
      </c>
      <c r="D30" s="195"/>
      <c r="E30" s="195"/>
      <c r="F30" s="218">
        <f>SUBTOTAL(109,Table13514520105[ค่าบริการรายเดือนตาม Package])</f>
        <v>1599</v>
      </c>
      <c r="G30" s="196"/>
      <c r="H30" s="196"/>
      <c r="I30" s="218">
        <f>SUBTOTAL(109,Table13514520105[รายการเบิก
คอมขาย])</f>
        <v>1599</v>
      </c>
      <c r="J30" s="218">
        <f>SUBTOTAL(109,Table13514520105[ค่าขายอุปกรณ์])</f>
        <v>0</v>
      </c>
      <c r="K30" s="218">
        <f>SUBTOTAL(109,Table13514520105[ต้นทุนค่าขายอุปกรณ์])</f>
        <v>0</v>
      </c>
      <c r="L30" s="218">
        <f>SUBTOTAL(109,Table13514520105[คอมฯอุปกรณ์
 5%])</f>
        <v>0</v>
      </c>
      <c r="M30" s="218">
        <f>SUBTOTAL(109,Table13514520105[คอมฯ อุปกรณ์
25%])</f>
        <v>0</v>
      </c>
      <c r="N30" s="218">
        <f>SUBTOTAL(109,Table13514520105[Total
คอมฯ อุปกรณ์])</f>
        <v>0</v>
      </c>
      <c r="O30" s="218"/>
      <c r="P30" s="218"/>
      <c r="Q30" s="218"/>
      <c r="R30" s="233">
        <f>SUBTOTAL(109,Table13514520105[รวมค่าคอมฯ])</f>
        <v>1599</v>
      </c>
      <c r="S30" s="196">
        <f>SUBTOTAL(109,Table13514520105[เลขที่ใบกำกับ/ใบเสร็จรับเงิน])</f>
        <v>0</v>
      </c>
      <c r="T30" s="248">
        <f>SUBTOTAL(109,Table13514520105[เลขที่นำส่งเงิน
])</f>
        <v>0</v>
      </c>
      <c r="U30" s="245"/>
      <c r="V30" s="159"/>
      <c r="W30" s="3"/>
    </row>
    <row r="31" spans="1:23" ht="15.6">
      <c r="A31" s="24"/>
      <c r="B31" s="24"/>
      <c r="C31" s="25"/>
      <c r="D31" s="25"/>
      <c r="E31" s="25"/>
      <c r="F31" s="11"/>
      <c r="G31" s="29"/>
      <c r="H31" s="29"/>
      <c r="I31" s="11"/>
      <c r="J31" s="11"/>
      <c r="K31" s="11"/>
      <c r="L31" s="26"/>
      <c r="M31" s="26"/>
      <c r="N31" s="11"/>
      <c r="O31" s="11"/>
      <c r="P31" s="11"/>
      <c r="Q31" s="11"/>
      <c r="R31" s="11"/>
      <c r="S31" s="28"/>
      <c r="T31" s="27"/>
      <c r="U31" s="28"/>
      <c r="W31" s="28"/>
    </row>
    <row r="32" spans="1:23" ht="28.5" customHeight="1">
      <c r="L32" s="37"/>
      <c r="M32" s="37"/>
      <c r="S32" s="30"/>
      <c r="U32" s="30"/>
    </row>
    <row r="33" spans="3:21" ht="28.5" customHeight="1">
      <c r="S33" s="4"/>
      <c r="U33" s="4"/>
    </row>
    <row r="34" spans="3:21" ht="28.5" hidden="1" customHeight="1">
      <c r="S34" s="31"/>
      <c r="T34" s="181"/>
      <c r="U34" s="31"/>
    </row>
    <row r="35" spans="3:21" ht="28.5" hidden="1" customHeight="1">
      <c r="S35" s="31"/>
      <c r="T35" s="181"/>
      <c r="U35" s="31"/>
    </row>
    <row r="36" spans="3:21" ht="15" hidden="1">
      <c r="C36" s="4"/>
      <c r="D36" s="37"/>
      <c r="E36" s="37"/>
    </row>
    <row r="37" spans="3:21" ht="15" hidden="1">
      <c r="C37" s="32"/>
      <c r="D37" s="38"/>
      <c r="E37" s="38"/>
    </row>
    <row r="38" spans="3:21" ht="15" hidden="1"/>
    <row r="166" spans="10:10" ht="15" hidden="1">
      <c r="J166" s="37">
        <v>3</v>
      </c>
    </row>
  </sheetData>
  <sheetProtection formatCells="0" insertRows="0" insertHyperlinks="0" deleteRows="0" sort="0" autoFilter="0" pivotTables="0"/>
  <phoneticPr fontId="23" type="noConversion"/>
  <dataValidations count="3">
    <dataValidation type="list" allowBlank="1" showInputMessage="1" showErrorMessage="1" sqref="JH65536:JH65565 TD65536:TD65565 ACZ65536:ACZ65565 AMV65536:AMV65565 AWR65536:AWR65565 BGN65536:BGN65565 BQJ65536:BQJ65565 CAF65536:CAF65565 CKB65536:CKB65565 CTX65536:CTX65565 DDT65536:DDT65565 DNP65536:DNP65565 DXL65536:DXL65565 EHH65536:EHH65565 ERD65536:ERD65565 FAZ65536:FAZ65565 FKV65536:FKV65565 FUR65536:FUR65565 GEN65536:GEN65565 GOJ65536:GOJ65565 GYF65536:GYF65565 HIB65536:HIB65565 HRX65536:HRX65565 IBT65536:IBT65565 ILP65536:ILP65565 IVL65536:IVL65565 JFH65536:JFH65565 JPD65536:JPD65565 JYZ65536:JYZ65565 KIV65536:KIV65565 KSR65536:KSR65565 LCN65536:LCN65565 LMJ65536:LMJ65565 LWF65536:LWF65565 MGB65536:MGB65565 MPX65536:MPX65565 MZT65536:MZT65565 NJP65536:NJP65565 NTL65536:NTL65565 ODH65536:ODH65565 OND65536:OND65565 OWZ65536:OWZ65565 PGV65536:PGV65565 PQR65536:PQR65565 QAN65536:QAN65565 QKJ65536:QKJ65565 QUF65536:QUF65565 REB65536:REB65565 RNX65536:RNX65565 RXT65536:RXT65565 SHP65536:SHP65565 SRL65536:SRL65565 TBH65536:TBH65565 TLD65536:TLD65565 TUZ65536:TUZ65565 UEV65536:UEV65565 UOR65536:UOR65565 UYN65536:UYN65565 VIJ65536:VIJ65565 VSF65536:VSF65565 WCB65536:WCB65565 WLX65536:WLX65565 WVT65536:WVT65565 JH131072:JH131101 TD131072:TD131101 ACZ131072:ACZ131101 AMV131072:AMV131101 AWR131072:AWR131101 BGN131072:BGN131101 BQJ131072:BQJ131101 CAF131072:CAF131101 CKB131072:CKB131101 CTX131072:CTX131101 DDT131072:DDT131101 DNP131072:DNP131101 DXL131072:DXL131101 EHH131072:EHH131101 ERD131072:ERD131101 FAZ131072:FAZ131101 FKV131072:FKV131101 FUR131072:FUR131101 GEN131072:GEN131101 GOJ131072:GOJ131101 GYF131072:GYF131101 HIB131072:HIB131101 HRX131072:HRX131101 IBT131072:IBT131101 ILP131072:ILP131101 IVL131072:IVL131101 JFH131072:JFH131101 JPD131072:JPD131101 JYZ131072:JYZ131101 KIV131072:KIV131101 KSR131072:KSR131101 LCN131072:LCN131101 LMJ131072:LMJ131101 LWF131072:LWF131101 MGB131072:MGB131101 MPX131072:MPX131101 MZT131072:MZT131101 NJP131072:NJP131101 NTL131072:NTL131101 ODH131072:ODH131101 OND131072:OND131101 OWZ131072:OWZ131101 PGV131072:PGV131101 PQR131072:PQR131101 QAN131072:QAN131101 QKJ131072:QKJ131101 QUF131072:QUF131101 REB131072:REB131101 RNX131072:RNX131101 RXT131072:RXT131101 SHP131072:SHP131101 SRL131072:SRL131101 TBH131072:TBH131101 TLD131072:TLD131101 TUZ131072:TUZ131101 UEV131072:UEV131101 UOR131072:UOR131101 UYN131072:UYN131101 VIJ131072:VIJ131101 VSF131072:VSF131101 WCB131072:WCB131101 WLX131072:WLX131101 WVT131072:WVT131101 JH196608:JH196637 TD196608:TD196637 ACZ196608:ACZ196637 AMV196608:AMV196637 AWR196608:AWR196637 BGN196608:BGN196637 BQJ196608:BQJ196637 CAF196608:CAF196637 CKB196608:CKB196637 CTX196608:CTX196637 DDT196608:DDT196637 DNP196608:DNP196637 DXL196608:DXL196637 EHH196608:EHH196637 ERD196608:ERD196637 FAZ196608:FAZ196637 FKV196608:FKV196637 FUR196608:FUR196637 GEN196608:GEN196637 GOJ196608:GOJ196637 GYF196608:GYF196637 HIB196608:HIB196637 HRX196608:HRX196637 IBT196608:IBT196637 ILP196608:ILP196637 IVL196608:IVL196637 JFH196608:JFH196637 JPD196608:JPD196637 JYZ196608:JYZ196637 KIV196608:KIV196637 KSR196608:KSR196637 LCN196608:LCN196637 LMJ196608:LMJ196637 LWF196608:LWF196637 MGB196608:MGB196637 MPX196608:MPX196637 MZT196608:MZT196637 NJP196608:NJP196637 NTL196608:NTL196637 ODH196608:ODH196637 OND196608:OND196637 OWZ196608:OWZ196637 PGV196608:PGV196637 PQR196608:PQR196637 QAN196608:QAN196637 QKJ196608:QKJ196637 QUF196608:QUF196637 REB196608:REB196637 RNX196608:RNX196637 RXT196608:RXT196637 SHP196608:SHP196637 SRL196608:SRL196637 TBH196608:TBH196637 TLD196608:TLD196637 TUZ196608:TUZ196637 UEV196608:UEV196637 UOR196608:UOR196637 UYN196608:UYN196637 VIJ196608:VIJ196637 VSF196608:VSF196637 WCB196608:WCB196637 WLX196608:WLX196637 WVT196608:WVT196637 JH262144:JH262173 TD262144:TD262173 ACZ262144:ACZ262173 AMV262144:AMV262173 AWR262144:AWR262173 BGN262144:BGN262173 BQJ262144:BQJ262173 CAF262144:CAF262173 CKB262144:CKB262173 CTX262144:CTX262173 DDT262144:DDT262173 DNP262144:DNP262173 DXL262144:DXL262173 EHH262144:EHH262173 ERD262144:ERD262173 FAZ262144:FAZ262173 FKV262144:FKV262173 FUR262144:FUR262173 GEN262144:GEN262173 GOJ262144:GOJ262173 GYF262144:GYF262173 HIB262144:HIB262173 HRX262144:HRX262173 IBT262144:IBT262173 ILP262144:ILP262173 IVL262144:IVL262173 JFH262144:JFH262173 JPD262144:JPD262173 JYZ262144:JYZ262173 KIV262144:KIV262173 KSR262144:KSR262173 LCN262144:LCN262173 LMJ262144:LMJ262173 LWF262144:LWF262173 MGB262144:MGB262173 MPX262144:MPX262173 MZT262144:MZT262173 NJP262144:NJP262173 NTL262144:NTL262173 ODH262144:ODH262173 OND262144:OND262173 OWZ262144:OWZ262173 PGV262144:PGV262173 PQR262144:PQR262173 QAN262144:QAN262173 QKJ262144:QKJ262173 QUF262144:QUF262173 REB262144:REB262173 RNX262144:RNX262173 RXT262144:RXT262173 SHP262144:SHP262173 SRL262144:SRL262173 TBH262144:TBH262173 TLD262144:TLD262173 TUZ262144:TUZ262173 UEV262144:UEV262173 UOR262144:UOR262173 UYN262144:UYN262173 VIJ262144:VIJ262173 VSF262144:VSF262173 WCB262144:WCB262173 WLX262144:WLX262173 WVT262144:WVT262173 JH327680:JH327709 TD327680:TD327709 ACZ327680:ACZ327709 AMV327680:AMV327709 AWR327680:AWR327709 BGN327680:BGN327709 BQJ327680:BQJ327709 CAF327680:CAF327709 CKB327680:CKB327709 CTX327680:CTX327709 DDT327680:DDT327709 DNP327680:DNP327709 DXL327680:DXL327709 EHH327680:EHH327709 ERD327680:ERD327709 FAZ327680:FAZ327709 FKV327680:FKV327709 FUR327680:FUR327709 GEN327680:GEN327709 GOJ327680:GOJ327709 GYF327680:GYF327709 HIB327680:HIB327709 HRX327680:HRX327709 IBT327680:IBT327709 ILP327680:ILP327709 IVL327680:IVL327709 JFH327680:JFH327709 JPD327680:JPD327709 JYZ327680:JYZ327709 KIV327680:KIV327709 KSR327680:KSR327709 LCN327680:LCN327709 LMJ327680:LMJ327709 LWF327680:LWF327709 MGB327680:MGB327709 MPX327680:MPX327709 MZT327680:MZT327709 NJP327680:NJP327709 NTL327680:NTL327709 ODH327680:ODH327709 OND327680:OND327709 OWZ327680:OWZ327709 PGV327680:PGV327709 PQR327680:PQR327709 QAN327680:QAN327709 QKJ327680:QKJ327709 QUF327680:QUF327709 REB327680:REB327709 RNX327680:RNX327709 RXT327680:RXT327709 SHP327680:SHP327709 SRL327680:SRL327709 TBH327680:TBH327709 TLD327680:TLD327709 TUZ327680:TUZ327709 UEV327680:UEV327709 UOR327680:UOR327709 UYN327680:UYN327709 VIJ327680:VIJ327709 VSF327680:VSF327709 WCB327680:WCB327709 WLX327680:WLX327709 WVT327680:WVT327709 JH393216:JH393245 TD393216:TD393245 ACZ393216:ACZ393245 AMV393216:AMV393245 AWR393216:AWR393245 BGN393216:BGN393245 BQJ393216:BQJ393245 CAF393216:CAF393245 CKB393216:CKB393245 CTX393216:CTX393245 DDT393216:DDT393245 DNP393216:DNP393245 DXL393216:DXL393245 EHH393216:EHH393245 ERD393216:ERD393245 FAZ393216:FAZ393245 FKV393216:FKV393245 FUR393216:FUR393245 GEN393216:GEN393245 GOJ393216:GOJ393245 GYF393216:GYF393245 HIB393216:HIB393245 HRX393216:HRX393245 IBT393216:IBT393245 ILP393216:ILP393245 IVL393216:IVL393245 JFH393216:JFH393245 JPD393216:JPD393245 JYZ393216:JYZ393245 KIV393216:KIV393245 KSR393216:KSR393245 LCN393216:LCN393245 LMJ393216:LMJ393245 LWF393216:LWF393245 MGB393216:MGB393245 MPX393216:MPX393245 MZT393216:MZT393245 NJP393216:NJP393245 NTL393216:NTL393245 ODH393216:ODH393245 OND393216:OND393245 OWZ393216:OWZ393245 PGV393216:PGV393245 PQR393216:PQR393245 QAN393216:QAN393245 QKJ393216:QKJ393245 QUF393216:QUF393245 REB393216:REB393245 RNX393216:RNX393245 RXT393216:RXT393245 SHP393216:SHP393245 SRL393216:SRL393245 TBH393216:TBH393245 TLD393216:TLD393245 TUZ393216:TUZ393245 UEV393216:UEV393245 UOR393216:UOR393245 UYN393216:UYN393245 VIJ393216:VIJ393245 VSF393216:VSF393245 WCB393216:WCB393245 WLX393216:WLX393245 WVT393216:WVT393245 JH458752:JH458781 TD458752:TD458781 ACZ458752:ACZ458781 AMV458752:AMV458781 AWR458752:AWR458781 BGN458752:BGN458781 BQJ458752:BQJ458781 CAF458752:CAF458781 CKB458752:CKB458781 CTX458752:CTX458781 DDT458752:DDT458781 DNP458752:DNP458781 DXL458752:DXL458781 EHH458752:EHH458781 ERD458752:ERD458781 FAZ458752:FAZ458781 FKV458752:FKV458781 FUR458752:FUR458781 GEN458752:GEN458781 GOJ458752:GOJ458781 GYF458752:GYF458781 HIB458752:HIB458781 HRX458752:HRX458781 IBT458752:IBT458781 ILP458752:ILP458781 IVL458752:IVL458781 JFH458752:JFH458781 JPD458752:JPD458781 JYZ458752:JYZ458781 KIV458752:KIV458781 KSR458752:KSR458781 LCN458752:LCN458781 LMJ458752:LMJ458781 LWF458752:LWF458781 MGB458752:MGB458781 MPX458752:MPX458781 MZT458752:MZT458781 NJP458752:NJP458781 NTL458752:NTL458781 ODH458752:ODH458781 OND458752:OND458781 OWZ458752:OWZ458781 PGV458752:PGV458781 PQR458752:PQR458781 QAN458752:QAN458781 QKJ458752:QKJ458781 QUF458752:QUF458781 REB458752:REB458781 RNX458752:RNX458781 RXT458752:RXT458781 SHP458752:SHP458781 SRL458752:SRL458781 TBH458752:TBH458781 TLD458752:TLD458781 TUZ458752:TUZ458781 UEV458752:UEV458781 UOR458752:UOR458781 UYN458752:UYN458781 VIJ458752:VIJ458781 VSF458752:VSF458781 WCB458752:WCB458781 WLX458752:WLX458781 WVT458752:WVT458781 JH524288:JH524317 TD524288:TD524317 ACZ524288:ACZ524317 AMV524288:AMV524317 AWR524288:AWR524317 BGN524288:BGN524317 BQJ524288:BQJ524317 CAF524288:CAF524317 CKB524288:CKB524317 CTX524288:CTX524317 DDT524288:DDT524317 DNP524288:DNP524317 DXL524288:DXL524317 EHH524288:EHH524317 ERD524288:ERD524317 FAZ524288:FAZ524317 FKV524288:FKV524317 FUR524288:FUR524317 GEN524288:GEN524317 GOJ524288:GOJ524317 GYF524288:GYF524317 HIB524288:HIB524317 HRX524288:HRX524317 IBT524288:IBT524317 ILP524288:ILP524317 IVL524288:IVL524317 JFH524288:JFH524317 JPD524288:JPD524317 JYZ524288:JYZ524317 KIV524288:KIV524317 KSR524288:KSR524317 LCN524288:LCN524317 LMJ524288:LMJ524317 LWF524288:LWF524317 MGB524288:MGB524317 MPX524288:MPX524317 MZT524288:MZT524317 NJP524288:NJP524317 NTL524288:NTL524317 ODH524288:ODH524317 OND524288:OND524317 OWZ524288:OWZ524317 PGV524288:PGV524317 PQR524288:PQR524317 QAN524288:QAN524317 QKJ524288:QKJ524317 QUF524288:QUF524317 REB524288:REB524317 RNX524288:RNX524317 RXT524288:RXT524317 SHP524288:SHP524317 SRL524288:SRL524317 TBH524288:TBH524317 TLD524288:TLD524317 TUZ524288:TUZ524317 UEV524288:UEV524317 UOR524288:UOR524317 UYN524288:UYN524317 VIJ524288:VIJ524317 VSF524288:VSF524317 WCB524288:WCB524317 WLX524288:WLX524317 WVT524288:WVT524317 JH589824:JH589853 TD589824:TD589853 ACZ589824:ACZ589853 AMV589824:AMV589853 AWR589824:AWR589853 BGN589824:BGN589853 BQJ589824:BQJ589853 CAF589824:CAF589853 CKB589824:CKB589853 CTX589824:CTX589853 DDT589824:DDT589853 DNP589824:DNP589853 DXL589824:DXL589853 EHH589824:EHH589853 ERD589824:ERD589853 FAZ589824:FAZ589853 FKV589824:FKV589853 FUR589824:FUR589853 GEN589824:GEN589853 GOJ589824:GOJ589853 GYF589824:GYF589853 HIB589824:HIB589853 HRX589824:HRX589853 IBT589824:IBT589853 ILP589824:ILP589853 IVL589824:IVL589853 JFH589824:JFH589853 JPD589824:JPD589853 JYZ589824:JYZ589853 KIV589824:KIV589853 KSR589824:KSR589853 LCN589824:LCN589853 LMJ589824:LMJ589853 LWF589824:LWF589853 MGB589824:MGB589853 MPX589824:MPX589853 MZT589824:MZT589853 NJP589824:NJP589853 NTL589824:NTL589853 ODH589824:ODH589853 OND589824:OND589853 OWZ589824:OWZ589853 PGV589824:PGV589853 PQR589824:PQR589853 QAN589824:QAN589853 QKJ589824:QKJ589853 QUF589824:QUF589853 REB589824:REB589853 RNX589824:RNX589853 RXT589824:RXT589853 SHP589824:SHP589853 SRL589824:SRL589853 TBH589824:TBH589853 TLD589824:TLD589853 TUZ589824:TUZ589853 UEV589824:UEV589853 UOR589824:UOR589853 UYN589824:UYN589853 VIJ589824:VIJ589853 VSF589824:VSF589853 WCB589824:WCB589853 WLX589824:WLX589853 WVT589824:WVT589853 JH655360:JH655389 TD655360:TD655389 ACZ655360:ACZ655389 AMV655360:AMV655389 AWR655360:AWR655389 BGN655360:BGN655389 BQJ655360:BQJ655389 CAF655360:CAF655389 CKB655360:CKB655389 CTX655360:CTX655389 DDT655360:DDT655389 DNP655360:DNP655389 DXL655360:DXL655389 EHH655360:EHH655389 ERD655360:ERD655389 FAZ655360:FAZ655389 FKV655360:FKV655389 FUR655360:FUR655389 GEN655360:GEN655389 GOJ655360:GOJ655389 GYF655360:GYF655389 HIB655360:HIB655389 HRX655360:HRX655389 IBT655360:IBT655389 ILP655360:ILP655389 IVL655360:IVL655389 JFH655360:JFH655389 JPD655360:JPD655389 JYZ655360:JYZ655389 KIV655360:KIV655389 KSR655360:KSR655389 LCN655360:LCN655389 LMJ655360:LMJ655389 LWF655360:LWF655389 MGB655360:MGB655389 MPX655360:MPX655389 MZT655360:MZT655389 NJP655360:NJP655389 NTL655360:NTL655389 ODH655360:ODH655389 OND655360:OND655389 OWZ655360:OWZ655389 PGV655360:PGV655389 PQR655360:PQR655389 QAN655360:QAN655389 QKJ655360:QKJ655389 QUF655360:QUF655389 REB655360:REB655389 RNX655360:RNX655389 RXT655360:RXT655389 SHP655360:SHP655389 SRL655360:SRL655389 TBH655360:TBH655389 TLD655360:TLD655389 TUZ655360:TUZ655389 UEV655360:UEV655389 UOR655360:UOR655389 UYN655360:UYN655389 VIJ655360:VIJ655389 VSF655360:VSF655389 WCB655360:WCB655389 WLX655360:WLX655389 WVT655360:WVT655389 JH720896:JH720925 TD720896:TD720925 ACZ720896:ACZ720925 AMV720896:AMV720925 AWR720896:AWR720925 BGN720896:BGN720925 BQJ720896:BQJ720925 CAF720896:CAF720925 CKB720896:CKB720925 CTX720896:CTX720925 DDT720896:DDT720925 DNP720896:DNP720925 DXL720896:DXL720925 EHH720896:EHH720925 ERD720896:ERD720925 FAZ720896:FAZ720925 FKV720896:FKV720925 FUR720896:FUR720925 GEN720896:GEN720925 GOJ720896:GOJ720925 GYF720896:GYF720925 HIB720896:HIB720925 HRX720896:HRX720925 IBT720896:IBT720925 ILP720896:ILP720925 IVL720896:IVL720925 JFH720896:JFH720925 JPD720896:JPD720925 JYZ720896:JYZ720925 KIV720896:KIV720925 KSR720896:KSR720925 LCN720896:LCN720925 LMJ720896:LMJ720925 LWF720896:LWF720925 MGB720896:MGB720925 MPX720896:MPX720925 MZT720896:MZT720925 NJP720896:NJP720925 NTL720896:NTL720925 ODH720896:ODH720925 OND720896:OND720925 OWZ720896:OWZ720925 PGV720896:PGV720925 PQR720896:PQR720925 QAN720896:QAN720925 QKJ720896:QKJ720925 QUF720896:QUF720925 REB720896:REB720925 RNX720896:RNX720925 RXT720896:RXT720925 SHP720896:SHP720925 SRL720896:SRL720925 TBH720896:TBH720925 TLD720896:TLD720925 TUZ720896:TUZ720925 UEV720896:UEV720925 UOR720896:UOR720925 UYN720896:UYN720925 VIJ720896:VIJ720925 VSF720896:VSF720925 WCB720896:WCB720925 WLX720896:WLX720925 WVT720896:WVT720925 JH786432:JH786461 TD786432:TD786461 ACZ786432:ACZ786461 AMV786432:AMV786461 AWR786432:AWR786461 BGN786432:BGN786461 BQJ786432:BQJ786461 CAF786432:CAF786461 CKB786432:CKB786461 CTX786432:CTX786461 DDT786432:DDT786461 DNP786432:DNP786461 DXL786432:DXL786461 EHH786432:EHH786461 ERD786432:ERD786461 FAZ786432:FAZ786461 FKV786432:FKV786461 FUR786432:FUR786461 GEN786432:GEN786461 GOJ786432:GOJ786461 GYF786432:GYF786461 HIB786432:HIB786461 HRX786432:HRX786461 IBT786432:IBT786461 ILP786432:ILP786461 IVL786432:IVL786461 JFH786432:JFH786461 JPD786432:JPD786461 JYZ786432:JYZ786461 KIV786432:KIV786461 KSR786432:KSR786461 LCN786432:LCN786461 LMJ786432:LMJ786461 LWF786432:LWF786461 MGB786432:MGB786461 MPX786432:MPX786461 MZT786432:MZT786461 NJP786432:NJP786461 NTL786432:NTL786461 ODH786432:ODH786461 OND786432:OND786461 OWZ786432:OWZ786461 PGV786432:PGV786461 PQR786432:PQR786461 QAN786432:QAN786461 QKJ786432:QKJ786461 QUF786432:QUF786461 REB786432:REB786461 RNX786432:RNX786461 RXT786432:RXT786461 SHP786432:SHP786461 SRL786432:SRL786461 TBH786432:TBH786461 TLD786432:TLD786461 TUZ786432:TUZ786461 UEV786432:UEV786461 UOR786432:UOR786461 UYN786432:UYN786461 VIJ786432:VIJ786461 VSF786432:VSF786461 WCB786432:WCB786461 WLX786432:WLX786461 WVT786432:WVT786461 JH851968:JH851997 TD851968:TD851997 ACZ851968:ACZ851997 AMV851968:AMV851997 AWR851968:AWR851997 BGN851968:BGN851997 BQJ851968:BQJ851997 CAF851968:CAF851997 CKB851968:CKB851997 CTX851968:CTX851997 DDT851968:DDT851997 DNP851968:DNP851997 DXL851968:DXL851997 EHH851968:EHH851997 ERD851968:ERD851997 FAZ851968:FAZ851997 FKV851968:FKV851997 FUR851968:FUR851997 GEN851968:GEN851997 GOJ851968:GOJ851997 GYF851968:GYF851997 HIB851968:HIB851997 HRX851968:HRX851997 IBT851968:IBT851997 ILP851968:ILP851997 IVL851968:IVL851997 JFH851968:JFH851997 JPD851968:JPD851997 JYZ851968:JYZ851997 KIV851968:KIV851997 KSR851968:KSR851997 LCN851968:LCN851997 LMJ851968:LMJ851997 LWF851968:LWF851997 MGB851968:MGB851997 MPX851968:MPX851997 MZT851968:MZT851997 NJP851968:NJP851997 NTL851968:NTL851997 ODH851968:ODH851997 OND851968:OND851997 OWZ851968:OWZ851997 PGV851968:PGV851997 PQR851968:PQR851997 QAN851968:QAN851997 QKJ851968:QKJ851997 QUF851968:QUF851997 REB851968:REB851997 RNX851968:RNX851997 RXT851968:RXT851997 SHP851968:SHP851997 SRL851968:SRL851997 TBH851968:TBH851997 TLD851968:TLD851997 TUZ851968:TUZ851997 UEV851968:UEV851997 UOR851968:UOR851997 UYN851968:UYN851997 VIJ851968:VIJ851997 VSF851968:VSF851997 WCB851968:WCB851997 WLX851968:WLX851997 WVT851968:WVT851997 JH917504:JH917533 TD917504:TD917533 ACZ917504:ACZ917533 AMV917504:AMV917533 AWR917504:AWR917533 BGN917504:BGN917533 BQJ917504:BQJ917533 CAF917504:CAF917533 CKB917504:CKB917533 CTX917504:CTX917533 DDT917504:DDT917533 DNP917504:DNP917533 DXL917504:DXL917533 EHH917504:EHH917533 ERD917504:ERD917533 FAZ917504:FAZ917533 FKV917504:FKV917533 FUR917504:FUR917533 GEN917504:GEN917533 GOJ917504:GOJ917533 GYF917504:GYF917533 HIB917504:HIB917533 HRX917504:HRX917533 IBT917504:IBT917533 ILP917504:ILP917533 IVL917504:IVL917533 JFH917504:JFH917533 JPD917504:JPD917533 JYZ917504:JYZ917533 KIV917504:KIV917533 KSR917504:KSR917533 LCN917504:LCN917533 LMJ917504:LMJ917533 LWF917504:LWF917533 MGB917504:MGB917533 MPX917504:MPX917533 MZT917504:MZT917533 NJP917504:NJP917533 NTL917504:NTL917533 ODH917504:ODH917533 OND917504:OND917533 OWZ917504:OWZ917533 PGV917504:PGV917533 PQR917504:PQR917533 QAN917504:QAN917533 QKJ917504:QKJ917533 QUF917504:QUF917533 REB917504:REB917533 RNX917504:RNX917533 RXT917504:RXT917533 SHP917504:SHP917533 SRL917504:SRL917533 TBH917504:TBH917533 TLD917504:TLD917533 TUZ917504:TUZ917533 UEV917504:UEV917533 UOR917504:UOR917533 UYN917504:UYN917533 VIJ917504:VIJ917533 VSF917504:VSF917533 WCB917504:WCB917533 WLX917504:WLX917533 WVT917504:WVT917533 JH983040:JH983069 TD983040:TD983069 ACZ983040:ACZ983069 AMV983040:AMV983069 AWR983040:AWR983069 BGN983040:BGN983069 BQJ983040:BQJ983069 CAF983040:CAF983069 CKB983040:CKB983069 CTX983040:CTX983069 DDT983040:DDT983069 DNP983040:DNP983069 DXL983040:DXL983069 EHH983040:EHH983069 ERD983040:ERD983069 FAZ983040:FAZ983069 FKV983040:FKV983069 FUR983040:FUR983069 GEN983040:GEN983069 GOJ983040:GOJ983069 GYF983040:GYF983069 HIB983040:HIB983069 HRX983040:HRX983069 IBT983040:IBT983069 ILP983040:ILP983069 IVL983040:IVL983069 JFH983040:JFH983069 JPD983040:JPD983069 JYZ983040:JYZ983069 KIV983040:KIV983069 KSR983040:KSR983069 LCN983040:LCN983069 LMJ983040:LMJ983069 LWF983040:LWF983069 MGB983040:MGB983069 MPX983040:MPX983069 MZT983040:MZT983069 NJP983040:NJP983069 NTL983040:NTL983069 ODH983040:ODH983069 OND983040:OND983069 OWZ983040:OWZ983069 PGV983040:PGV983069 PQR983040:PQR983069 QAN983040:QAN983069 QKJ983040:QKJ983069 QUF983040:QUF983069 REB983040:REB983069 RNX983040:RNX983069 RXT983040:RXT983069 SHP983040:SHP983069 SRL983040:SRL983069 TBH983040:TBH983069 TLD983040:TLD983069 TUZ983040:TUZ983069 UEV983040:UEV983069 UOR983040:UOR983069 UYN983040:UYN983069 VIJ983040:VIJ983069 VSF983040:VSF983069 WCB983040:WCB983069 WLX983040:WLX983069 WVT983040:WVT983069 JD6:JD29 SZ6:SZ29 ACV6:ACV29 AMR6:AMR29 AWN6:AWN29 BGJ6:BGJ29 BQF6:BQF29 CAB6:CAB29 CJX6:CJX29 CTT6:CTT29 DDP6:DDP29 DNL6:DNL29 DXH6:DXH29 EHD6:EHD29 EQZ6:EQZ29 FAV6:FAV29 FKR6:FKR29 FUN6:FUN29 GEJ6:GEJ29 GOF6:GOF29 GYB6:GYB29 HHX6:HHX29 HRT6:HRT29 IBP6:IBP29 ILL6:ILL29 IVH6:IVH29 JFD6:JFD29 JOZ6:JOZ29 JYV6:JYV29 KIR6:KIR29 KSN6:KSN29 LCJ6:LCJ29 LMF6:LMF29 LWB6:LWB29 MFX6:MFX29 MPT6:MPT29 MZP6:MZP29 NJL6:NJL29 NTH6:NTH29 ODD6:ODD29 OMZ6:OMZ29 OWV6:OWV29 PGR6:PGR29 PQN6:PQN29 QAJ6:QAJ29 QKF6:QKF29 QUB6:QUB29 RDX6:RDX29 RNT6:RNT29 RXP6:RXP29 SHL6:SHL29 SRH6:SRH29 TBD6:TBD29 TKZ6:TKZ29 TUV6:TUV29 UER6:UER29 UON6:UON29 UYJ6:UYJ29 VIF6:VIF29 VSB6:VSB29 WBX6:WBX29 WLT6:WLT29 WVP6:WVP29" xr:uid="{83C497BE-C8D6-4AC4-BC4B-61BD16D3D6A2}">
      <formula1>"จันทราภรณ์, รัฏฏิการ์, คชเขม, มาร์ค,สมเด็"</formula1>
    </dataValidation>
    <dataValidation type="list" allowBlank="1" showInputMessage="1" showErrorMessage="1" sqref="WVU983040:WVU983069 JI65536:JI65565 TE65536:TE65565 ADA65536:ADA65565 AMW65536:AMW65565 AWS65536:AWS65565 BGO65536:BGO65565 BQK65536:BQK65565 CAG65536:CAG65565 CKC65536:CKC65565 CTY65536:CTY65565 DDU65536:DDU65565 DNQ65536:DNQ65565 DXM65536:DXM65565 EHI65536:EHI65565 ERE65536:ERE65565 FBA65536:FBA65565 FKW65536:FKW65565 FUS65536:FUS65565 GEO65536:GEO65565 GOK65536:GOK65565 GYG65536:GYG65565 HIC65536:HIC65565 HRY65536:HRY65565 IBU65536:IBU65565 ILQ65536:ILQ65565 IVM65536:IVM65565 JFI65536:JFI65565 JPE65536:JPE65565 JZA65536:JZA65565 KIW65536:KIW65565 KSS65536:KSS65565 LCO65536:LCO65565 LMK65536:LMK65565 LWG65536:LWG65565 MGC65536:MGC65565 MPY65536:MPY65565 MZU65536:MZU65565 NJQ65536:NJQ65565 NTM65536:NTM65565 ODI65536:ODI65565 ONE65536:ONE65565 OXA65536:OXA65565 PGW65536:PGW65565 PQS65536:PQS65565 QAO65536:QAO65565 QKK65536:QKK65565 QUG65536:QUG65565 REC65536:REC65565 RNY65536:RNY65565 RXU65536:RXU65565 SHQ65536:SHQ65565 SRM65536:SRM65565 TBI65536:TBI65565 TLE65536:TLE65565 TVA65536:TVA65565 UEW65536:UEW65565 UOS65536:UOS65565 UYO65536:UYO65565 VIK65536:VIK65565 VSG65536:VSG65565 WCC65536:WCC65565 WLY65536:WLY65565 WVU65536:WVU65565 JI131072:JI131101 TE131072:TE131101 ADA131072:ADA131101 AMW131072:AMW131101 AWS131072:AWS131101 BGO131072:BGO131101 BQK131072:BQK131101 CAG131072:CAG131101 CKC131072:CKC131101 CTY131072:CTY131101 DDU131072:DDU131101 DNQ131072:DNQ131101 DXM131072:DXM131101 EHI131072:EHI131101 ERE131072:ERE131101 FBA131072:FBA131101 FKW131072:FKW131101 FUS131072:FUS131101 GEO131072:GEO131101 GOK131072:GOK131101 GYG131072:GYG131101 HIC131072:HIC131101 HRY131072:HRY131101 IBU131072:IBU131101 ILQ131072:ILQ131101 IVM131072:IVM131101 JFI131072:JFI131101 JPE131072:JPE131101 JZA131072:JZA131101 KIW131072:KIW131101 KSS131072:KSS131101 LCO131072:LCO131101 LMK131072:LMK131101 LWG131072:LWG131101 MGC131072:MGC131101 MPY131072:MPY131101 MZU131072:MZU131101 NJQ131072:NJQ131101 NTM131072:NTM131101 ODI131072:ODI131101 ONE131072:ONE131101 OXA131072:OXA131101 PGW131072:PGW131101 PQS131072:PQS131101 QAO131072:QAO131101 QKK131072:QKK131101 QUG131072:QUG131101 REC131072:REC131101 RNY131072:RNY131101 RXU131072:RXU131101 SHQ131072:SHQ131101 SRM131072:SRM131101 TBI131072:TBI131101 TLE131072:TLE131101 TVA131072:TVA131101 UEW131072:UEW131101 UOS131072:UOS131101 UYO131072:UYO131101 VIK131072:VIK131101 VSG131072:VSG131101 WCC131072:WCC131101 WLY131072:WLY131101 WVU131072:WVU131101 JI196608:JI196637 TE196608:TE196637 ADA196608:ADA196637 AMW196608:AMW196637 AWS196608:AWS196637 BGO196608:BGO196637 BQK196608:BQK196637 CAG196608:CAG196637 CKC196608:CKC196637 CTY196608:CTY196637 DDU196608:DDU196637 DNQ196608:DNQ196637 DXM196608:DXM196637 EHI196608:EHI196637 ERE196608:ERE196637 FBA196608:FBA196637 FKW196608:FKW196637 FUS196608:FUS196637 GEO196608:GEO196637 GOK196608:GOK196637 GYG196608:GYG196637 HIC196608:HIC196637 HRY196608:HRY196637 IBU196608:IBU196637 ILQ196608:ILQ196637 IVM196608:IVM196637 JFI196608:JFI196637 JPE196608:JPE196637 JZA196608:JZA196637 KIW196608:KIW196637 KSS196608:KSS196637 LCO196608:LCO196637 LMK196608:LMK196637 LWG196608:LWG196637 MGC196608:MGC196637 MPY196608:MPY196637 MZU196608:MZU196637 NJQ196608:NJQ196637 NTM196608:NTM196637 ODI196608:ODI196637 ONE196608:ONE196637 OXA196608:OXA196637 PGW196608:PGW196637 PQS196608:PQS196637 QAO196608:QAO196637 QKK196608:QKK196637 QUG196608:QUG196637 REC196608:REC196637 RNY196608:RNY196637 RXU196608:RXU196637 SHQ196608:SHQ196637 SRM196608:SRM196637 TBI196608:TBI196637 TLE196608:TLE196637 TVA196608:TVA196637 UEW196608:UEW196637 UOS196608:UOS196637 UYO196608:UYO196637 VIK196608:VIK196637 VSG196608:VSG196637 WCC196608:WCC196637 WLY196608:WLY196637 WVU196608:WVU196637 JI262144:JI262173 TE262144:TE262173 ADA262144:ADA262173 AMW262144:AMW262173 AWS262144:AWS262173 BGO262144:BGO262173 BQK262144:BQK262173 CAG262144:CAG262173 CKC262144:CKC262173 CTY262144:CTY262173 DDU262144:DDU262173 DNQ262144:DNQ262173 DXM262144:DXM262173 EHI262144:EHI262173 ERE262144:ERE262173 FBA262144:FBA262173 FKW262144:FKW262173 FUS262144:FUS262173 GEO262144:GEO262173 GOK262144:GOK262173 GYG262144:GYG262173 HIC262144:HIC262173 HRY262144:HRY262173 IBU262144:IBU262173 ILQ262144:ILQ262173 IVM262144:IVM262173 JFI262144:JFI262173 JPE262144:JPE262173 JZA262144:JZA262173 KIW262144:KIW262173 KSS262144:KSS262173 LCO262144:LCO262173 LMK262144:LMK262173 LWG262144:LWG262173 MGC262144:MGC262173 MPY262144:MPY262173 MZU262144:MZU262173 NJQ262144:NJQ262173 NTM262144:NTM262173 ODI262144:ODI262173 ONE262144:ONE262173 OXA262144:OXA262173 PGW262144:PGW262173 PQS262144:PQS262173 QAO262144:QAO262173 QKK262144:QKK262173 QUG262144:QUG262173 REC262144:REC262173 RNY262144:RNY262173 RXU262144:RXU262173 SHQ262144:SHQ262173 SRM262144:SRM262173 TBI262144:TBI262173 TLE262144:TLE262173 TVA262144:TVA262173 UEW262144:UEW262173 UOS262144:UOS262173 UYO262144:UYO262173 VIK262144:VIK262173 VSG262144:VSG262173 WCC262144:WCC262173 WLY262144:WLY262173 WVU262144:WVU262173 JI327680:JI327709 TE327680:TE327709 ADA327680:ADA327709 AMW327680:AMW327709 AWS327680:AWS327709 BGO327680:BGO327709 BQK327680:BQK327709 CAG327680:CAG327709 CKC327680:CKC327709 CTY327680:CTY327709 DDU327680:DDU327709 DNQ327680:DNQ327709 DXM327680:DXM327709 EHI327680:EHI327709 ERE327680:ERE327709 FBA327680:FBA327709 FKW327680:FKW327709 FUS327680:FUS327709 GEO327680:GEO327709 GOK327680:GOK327709 GYG327680:GYG327709 HIC327680:HIC327709 HRY327680:HRY327709 IBU327680:IBU327709 ILQ327680:ILQ327709 IVM327680:IVM327709 JFI327680:JFI327709 JPE327680:JPE327709 JZA327680:JZA327709 KIW327680:KIW327709 KSS327680:KSS327709 LCO327680:LCO327709 LMK327680:LMK327709 LWG327680:LWG327709 MGC327680:MGC327709 MPY327680:MPY327709 MZU327680:MZU327709 NJQ327680:NJQ327709 NTM327680:NTM327709 ODI327680:ODI327709 ONE327680:ONE327709 OXA327680:OXA327709 PGW327680:PGW327709 PQS327680:PQS327709 QAO327680:QAO327709 QKK327680:QKK327709 QUG327680:QUG327709 REC327680:REC327709 RNY327680:RNY327709 RXU327680:RXU327709 SHQ327680:SHQ327709 SRM327680:SRM327709 TBI327680:TBI327709 TLE327680:TLE327709 TVA327680:TVA327709 UEW327680:UEW327709 UOS327680:UOS327709 UYO327680:UYO327709 VIK327680:VIK327709 VSG327680:VSG327709 WCC327680:WCC327709 WLY327680:WLY327709 WVU327680:WVU327709 JI393216:JI393245 TE393216:TE393245 ADA393216:ADA393245 AMW393216:AMW393245 AWS393216:AWS393245 BGO393216:BGO393245 BQK393216:BQK393245 CAG393216:CAG393245 CKC393216:CKC393245 CTY393216:CTY393245 DDU393216:DDU393245 DNQ393216:DNQ393245 DXM393216:DXM393245 EHI393216:EHI393245 ERE393216:ERE393245 FBA393216:FBA393245 FKW393216:FKW393245 FUS393216:FUS393245 GEO393216:GEO393245 GOK393216:GOK393245 GYG393216:GYG393245 HIC393216:HIC393245 HRY393216:HRY393245 IBU393216:IBU393245 ILQ393216:ILQ393245 IVM393216:IVM393245 JFI393216:JFI393245 JPE393216:JPE393245 JZA393216:JZA393245 KIW393216:KIW393245 KSS393216:KSS393245 LCO393216:LCO393245 LMK393216:LMK393245 LWG393216:LWG393245 MGC393216:MGC393245 MPY393216:MPY393245 MZU393216:MZU393245 NJQ393216:NJQ393245 NTM393216:NTM393245 ODI393216:ODI393245 ONE393216:ONE393245 OXA393216:OXA393245 PGW393216:PGW393245 PQS393216:PQS393245 QAO393216:QAO393245 QKK393216:QKK393245 QUG393216:QUG393245 REC393216:REC393245 RNY393216:RNY393245 RXU393216:RXU393245 SHQ393216:SHQ393245 SRM393216:SRM393245 TBI393216:TBI393245 TLE393216:TLE393245 TVA393216:TVA393245 UEW393216:UEW393245 UOS393216:UOS393245 UYO393216:UYO393245 VIK393216:VIK393245 VSG393216:VSG393245 WCC393216:WCC393245 WLY393216:WLY393245 WVU393216:WVU393245 JI458752:JI458781 TE458752:TE458781 ADA458752:ADA458781 AMW458752:AMW458781 AWS458752:AWS458781 BGO458752:BGO458781 BQK458752:BQK458781 CAG458752:CAG458781 CKC458752:CKC458781 CTY458752:CTY458781 DDU458752:DDU458781 DNQ458752:DNQ458781 DXM458752:DXM458781 EHI458752:EHI458781 ERE458752:ERE458781 FBA458752:FBA458781 FKW458752:FKW458781 FUS458752:FUS458781 GEO458752:GEO458781 GOK458752:GOK458781 GYG458752:GYG458781 HIC458752:HIC458781 HRY458752:HRY458781 IBU458752:IBU458781 ILQ458752:ILQ458781 IVM458752:IVM458781 JFI458752:JFI458781 JPE458752:JPE458781 JZA458752:JZA458781 KIW458752:KIW458781 KSS458752:KSS458781 LCO458752:LCO458781 LMK458752:LMK458781 LWG458752:LWG458781 MGC458752:MGC458781 MPY458752:MPY458781 MZU458752:MZU458781 NJQ458752:NJQ458781 NTM458752:NTM458781 ODI458752:ODI458781 ONE458752:ONE458781 OXA458752:OXA458781 PGW458752:PGW458781 PQS458752:PQS458781 QAO458752:QAO458781 QKK458752:QKK458781 QUG458752:QUG458781 REC458752:REC458781 RNY458752:RNY458781 RXU458752:RXU458781 SHQ458752:SHQ458781 SRM458752:SRM458781 TBI458752:TBI458781 TLE458752:TLE458781 TVA458752:TVA458781 UEW458752:UEW458781 UOS458752:UOS458781 UYO458752:UYO458781 VIK458752:VIK458781 VSG458752:VSG458781 WCC458752:WCC458781 WLY458752:WLY458781 WVU458752:WVU458781 JI524288:JI524317 TE524288:TE524317 ADA524288:ADA524317 AMW524288:AMW524317 AWS524288:AWS524317 BGO524288:BGO524317 BQK524288:BQK524317 CAG524288:CAG524317 CKC524288:CKC524317 CTY524288:CTY524317 DDU524288:DDU524317 DNQ524288:DNQ524317 DXM524288:DXM524317 EHI524288:EHI524317 ERE524288:ERE524317 FBA524288:FBA524317 FKW524288:FKW524317 FUS524288:FUS524317 GEO524288:GEO524317 GOK524288:GOK524317 GYG524288:GYG524317 HIC524288:HIC524317 HRY524288:HRY524317 IBU524288:IBU524317 ILQ524288:ILQ524317 IVM524288:IVM524317 JFI524288:JFI524317 JPE524288:JPE524317 JZA524288:JZA524317 KIW524288:KIW524317 KSS524288:KSS524317 LCO524288:LCO524317 LMK524288:LMK524317 LWG524288:LWG524317 MGC524288:MGC524317 MPY524288:MPY524317 MZU524288:MZU524317 NJQ524288:NJQ524317 NTM524288:NTM524317 ODI524288:ODI524317 ONE524288:ONE524317 OXA524288:OXA524317 PGW524288:PGW524317 PQS524288:PQS524317 QAO524288:QAO524317 QKK524288:QKK524317 QUG524288:QUG524317 REC524288:REC524317 RNY524288:RNY524317 RXU524288:RXU524317 SHQ524288:SHQ524317 SRM524288:SRM524317 TBI524288:TBI524317 TLE524288:TLE524317 TVA524288:TVA524317 UEW524288:UEW524317 UOS524288:UOS524317 UYO524288:UYO524317 VIK524288:VIK524317 VSG524288:VSG524317 WCC524288:WCC524317 WLY524288:WLY524317 WVU524288:WVU524317 JI589824:JI589853 TE589824:TE589853 ADA589824:ADA589853 AMW589824:AMW589853 AWS589824:AWS589853 BGO589824:BGO589853 BQK589824:BQK589853 CAG589824:CAG589853 CKC589824:CKC589853 CTY589824:CTY589853 DDU589824:DDU589853 DNQ589824:DNQ589853 DXM589824:DXM589853 EHI589824:EHI589853 ERE589824:ERE589853 FBA589824:FBA589853 FKW589824:FKW589853 FUS589824:FUS589853 GEO589824:GEO589853 GOK589824:GOK589853 GYG589824:GYG589853 HIC589824:HIC589853 HRY589824:HRY589853 IBU589824:IBU589853 ILQ589824:ILQ589853 IVM589824:IVM589853 JFI589824:JFI589853 JPE589824:JPE589853 JZA589824:JZA589853 KIW589824:KIW589853 KSS589824:KSS589853 LCO589824:LCO589853 LMK589824:LMK589853 LWG589824:LWG589853 MGC589824:MGC589853 MPY589824:MPY589853 MZU589824:MZU589853 NJQ589824:NJQ589853 NTM589824:NTM589853 ODI589824:ODI589853 ONE589824:ONE589853 OXA589824:OXA589853 PGW589824:PGW589853 PQS589824:PQS589853 QAO589824:QAO589853 QKK589824:QKK589853 QUG589824:QUG589853 REC589824:REC589853 RNY589824:RNY589853 RXU589824:RXU589853 SHQ589824:SHQ589853 SRM589824:SRM589853 TBI589824:TBI589853 TLE589824:TLE589853 TVA589824:TVA589853 UEW589824:UEW589853 UOS589824:UOS589853 UYO589824:UYO589853 VIK589824:VIK589853 VSG589824:VSG589853 WCC589824:WCC589853 WLY589824:WLY589853 WVU589824:WVU589853 JI655360:JI655389 TE655360:TE655389 ADA655360:ADA655389 AMW655360:AMW655389 AWS655360:AWS655389 BGO655360:BGO655389 BQK655360:BQK655389 CAG655360:CAG655389 CKC655360:CKC655389 CTY655360:CTY655389 DDU655360:DDU655389 DNQ655360:DNQ655389 DXM655360:DXM655389 EHI655360:EHI655389 ERE655360:ERE655389 FBA655360:FBA655389 FKW655360:FKW655389 FUS655360:FUS655389 GEO655360:GEO655389 GOK655360:GOK655389 GYG655360:GYG655389 HIC655360:HIC655389 HRY655360:HRY655389 IBU655360:IBU655389 ILQ655360:ILQ655389 IVM655360:IVM655389 JFI655360:JFI655389 JPE655360:JPE655389 JZA655360:JZA655389 KIW655360:KIW655389 KSS655360:KSS655389 LCO655360:LCO655389 LMK655360:LMK655389 LWG655360:LWG655389 MGC655360:MGC655389 MPY655360:MPY655389 MZU655360:MZU655389 NJQ655360:NJQ655389 NTM655360:NTM655389 ODI655360:ODI655389 ONE655360:ONE655389 OXA655360:OXA655389 PGW655360:PGW655389 PQS655360:PQS655389 QAO655360:QAO655389 QKK655360:QKK655389 QUG655360:QUG655389 REC655360:REC655389 RNY655360:RNY655389 RXU655360:RXU655389 SHQ655360:SHQ655389 SRM655360:SRM655389 TBI655360:TBI655389 TLE655360:TLE655389 TVA655360:TVA655389 UEW655360:UEW655389 UOS655360:UOS655389 UYO655360:UYO655389 VIK655360:VIK655389 VSG655360:VSG655389 WCC655360:WCC655389 WLY655360:WLY655389 WVU655360:WVU655389 JI720896:JI720925 TE720896:TE720925 ADA720896:ADA720925 AMW720896:AMW720925 AWS720896:AWS720925 BGO720896:BGO720925 BQK720896:BQK720925 CAG720896:CAG720925 CKC720896:CKC720925 CTY720896:CTY720925 DDU720896:DDU720925 DNQ720896:DNQ720925 DXM720896:DXM720925 EHI720896:EHI720925 ERE720896:ERE720925 FBA720896:FBA720925 FKW720896:FKW720925 FUS720896:FUS720925 GEO720896:GEO720925 GOK720896:GOK720925 GYG720896:GYG720925 HIC720896:HIC720925 HRY720896:HRY720925 IBU720896:IBU720925 ILQ720896:ILQ720925 IVM720896:IVM720925 JFI720896:JFI720925 JPE720896:JPE720925 JZA720896:JZA720925 KIW720896:KIW720925 KSS720896:KSS720925 LCO720896:LCO720925 LMK720896:LMK720925 LWG720896:LWG720925 MGC720896:MGC720925 MPY720896:MPY720925 MZU720896:MZU720925 NJQ720896:NJQ720925 NTM720896:NTM720925 ODI720896:ODI720925 ONE720896:ONE720925 OXA720896:OXA720925 PGW720896:PGW720925 PQS720896:PQS720925 QAO720896:QAO720925 QKK720896:QKK720925 QUG720896:QUG720925 REC720896:REC720925 RNY720896:RNY720925 RXU720896:RXU720925 SHQ720896:SHQ720925 SRM720896:SRM720925 TBI720896:TBI720925 TLE720896:TLE720925 TVA720896:TVA720925 UEW720896:UEW720925 UOS720896:UOS720925 UYO720896:UYO720925 VIK720896:VIK720925 VSG720896:VSG720925 WCC720896:WCC720925 WLY720896:WLY720925 WVU720896:WVU720925 JI786432:JI786461 TE786432:TE786461 ADA786432:ADA786461 AMW786432:AMW786461 AWS786432:AWS786461 BGO786432:BGO786461 BQK786432:BQK786461 CAG786432:CAG786461 CKC786432:CKC786461 CTY786432:CTY786461 DDU786432:DDU786461 DNQ786432:DNQ786461 DXM786432:DXM786461 EHI786432:EHI786461 ERE786432:ERE786461 FBA786432:FBA786461 FKW786432:FKW786461 FUS786432:FUS786461 GEO786432:GEO786461 GOK786432:GOK786461 GYG786432:GYG786461 HIC786432:HIC786461 HRY786432:HRY786461 IBU786432:IBU786461 ILQ786432:ILQ786461 IVM786432:IVM786461 JFI786432:JFI786461 JPE786432:JPE786461 JZA786432:JZA786461 KIW786432:KIW786461 KSS786432:KSS786461 LCO786432:LCO786461 LMK786432:LMK786461 LWG786432:LWG786461 MGC786432:MGC786461 MPY786432:MPY786461 MZU786432:MZU786461 NJQ786432:NJQ786461 NTM786432:NTM786461 ODI786432:ODI786461 ONE786432:ONE786461 OXA786432:OXA786461 PGW786432:PGW786461 PQS786432:PQS786461 QAO786432:QAO786461 QKK786432:QKK786461 QUG786432:QUG786461 REC786432:REC786461 RNY786432:RNY786461 RXU786432:RXU786461 SHQ786432:SHQ786461 SRM786432:SRM786461 TBI786432:TBI786461 TLE786432:TLE786461 TVA786432:TVA786461 UEW786432:UEW786461 UOS786432:UOS786461 UYO786432:UYO786461 VIK786432:VIK786461 VSG786432:VSG786461 WCC786432:WCC786461 WLY786432:WLY786461 WVU786432:WVU786461 JI851968:JI851997 TE851968:TE851997 ADA851968:ADA851997 AMW851968:AMW851997 AWS851968:AWS851997 BGO851968:BGO851997 BQK851968:BQK851997 CAG851968:CAG851997 CKC851968:CKC851997 CTY851968:CTY851997 DDU851968:DDU851997 DNQ851968:DNQ851997 DXM851968:DXM851997 EHI851968:EHI851997 ERE851968:ERE851997 FBA851968:FBA851997 FKW851968:FKW851997 FUS851968:FUS851997 GEO851968:GEO851997 GOK851968:GOK851997 GYG851968:GYG851997 HIC851968:HIC851997 HRY851968:HRY851997 IBU851968:IBU851997 ILQ851968:ILQ851997 IVM851968:IVM851997 JFI851968:JFI851997 JPE851968:JPE851997 JZA851968:JZA851997 KIW851968:KIW851997 KSS851968:KSS851997 LCO851968:LCO851997 LMK851968:LMK851997 LWG851968:LWG851997 MGC851968:MGC851997 MPY851968:MPY851997 MZU851968:MZU851997 NJQ851968:NJQ851997 NTM851968:NTM851997 ODI851968:ODI851997 ONE851968:ONE851997 OXA851968:OXA851997 PGW851968:PGW851997 PQS851968:PQS851997 QAO851968:QAO851997 QKK851968:QKK851997 QUG851968:QUG851997 REC851968:REC851997 RNY851968:RNY851997 RXU851968:RXU851997 SHQ851968:SHQ851997 SRM851968:SRM851997 TBI851968:TBI851997 TLE851968:TLE851997 TVA851968:TVA851997 UEW851968:UEW851997 UOS851968:UOS851997 UYO851968:UYO851997 VIK851968:VIK851997 VSG851968:VSG851997 WCC851968:WCC851997 WLY851968:WLY851997 WVU851968:WVU851997 JI917504:JI917533 TE917504:TE917533 ADA917504:ADA917533 AMW917504:AMW917533 AWS917504:AWS917533 BGO917504:BGO917533 BQK917504:BQK917533 CAG917504:CAG917533 CKC917504:CKC917533 CTY917504:CTY917533 DDU917504:DDU917533 DNQ917504:DNQ917533 DXM917504:DXM917533 EHI917504:EHI917533 ERE917504:ERE917533 FBA917504:FBA917533 FKW917504:FKW917533 FUS917504:FUS917533 GEO917504:GEO917533 GOK917504:GOK917533 GYG917504:GYG917533 HIC917504:HIC917533 HRY917504:HRY917533 IBU917504:IBU917533 ILQ917504:ILQ917533 IVM917504:IVM917533 JFI917504:JFI917533 JPE917504:JPE917533 JZA917504:JZA917533 KIW917504:KIW917533 KSS917504:KSS917533 LCO917504:LCO917533 LMK917504:LMK917533 LWG917504:LWG917533 MGC917504:MGC917533 MPY917504:MPY917533 MZU917504:MZU917533 NJQ917504:NJQ917533 NTM917504:NTM917533 ODI917504:ODI917533 ONE917504:ONE917533 OXA917504:OXA917533 PGW917504:PGW917533 PQS917504:PQS917533 QAO917504:QAO917533 QKK917504:QKK917533 QUG917504:QUG917533 REC917504:REC917533 RNY917504:RNY917533 RXU917504:RXU917533 SHQ917504:SHQ917533 SRM917504:SRM917533 TBI917504:TBI917533 TLE917504:TLE917533 TVA917504:TVA917533 UEW917504:UEW917533 UOS917504:UOS917533 UYO917504:UYO917533 VIK917504:VIK917533 VSG917504:VSG917533 WCC917504:WCC917533 WLY917504:WLY917533 WVU917504:WVU917533 JI983040:JI983069 TE983040:TE983069 ADA983040:ADA983069 AMW983040:AMW983069 AWS983040:AWS983069 BGO983040:BGO983069 BQK983040:BQK983069 CAG983040:CAG983069 CKC983040:CKC983069 CTY983040:CTY983069 DDU983040:DDU983069 DNQ983040:DNQ983069 DXM983040:DXM983069 EHI983040:EHI983069 ERE983040:ERE983069 FBA983040:FBA983069 FKW983040:FKW983069 FUS983040:FUS983069 GEO983040:GEO983069 GOK983040:GOK983069 GYG983040:GYG983069 HIC983040:HIC983069 HRY983040:HRY983069 IBU983040:IBU983069 ILQ983040:ILQ983069 IVM983040:IVM983069 JFI983040:JFI983069 JPE983040:JPE983069 JZA983040:JZA983069 KIW983040:KIW983069 KSS983040:KSS983069 LCO983040:LCO983069 LMK983040:LMK983069 LWG983040:LWG983069 MGC983040:MGC983069 MPY983040:MPY983069 MZU983040:MZU983069 NJQ983040:NJQ983069 NTM983040:NTM983069 ODI983040:ODI983069 ONE983040:ONE983069 OXA983040:OXA983069 PGW983040:PGW983069 PQS983040:PQS983069 QAO983040:QAO983069 QKK983040:QKK983069 QUG983040:QUG983069 REC983040:REC983069 RNY983040:RNY983069 RXU983040:RXU983069 SHQ983040:SHQ983069 SRM983040:SRM983069 TBI983040:TBI983069 TLE983040:TLE983069 TVA983040:TVA983069 UEW983040:UEW983069 UOS983040:UOS983069 UYO983040:UYO983069 VIK983040:VIK983069 VSG983040:VSG983069 WCC983040:WCC983069 WLY983040:WLY983069 S21:U29 JE6:JE29 TA6:TA29 ACW6:ACW29 AMS6:AMS29 AWO6:AWO29 BGK6:BGK29 BQG6:BQG29 CAC6:CAC29 CJY6:CJY29 CTU6:CTU29 DDQ6:DDQ29 DNM6:DNM29 DXI6:DXI29 EHE6:EHE29 ERA6:ERA29 FAW6:FAW29 FKS6:FKS29 FUO6:FUO29 GEK6:GEK29 GOG6:GOG29 GYC6:GYC29 HHY6:HHY29 HRU6:HRU29 IBQ6:IBQ29 ILM6:ILM29 IVI6:IVI29 JFE6:JFE29 JPA6:JPA29 JYW6:JYW29 KIS6:KIS29 KSO6:KSO29 LCK6:LCK29 LMG6:LMG29 LWC6:LWC29 MFY6:MFY29 MPU6:MPU29 MZQ6:MZQ29 NJM6:NJM29 NTI6:NTI29 ODE6:ODE29 ONA6:ONA29 OWW6:OWW29 PGS6:PGS29 PQO6:PQO29 QAK6:QAK29 QKG6:QKG29 QUC6:QUC29 RDY6:RDY29 RNU6:RNU29 RXQ6:RXQ29 SHM6:SHM29 SRI6:SRI29 TBE6:TBE29 TLA6:TLA29 TUW6:TUW29 UES6:UES29 UOO6:UOO29 UYK6:UYK29 VIG6:VIG29 VSC6:VSC29 WBY6:WBY29 WLU6:WLU29 WVQ6:WVQ29" xr:uid="{CE7D59A6-5205-417F-AFDE-F860C4D4BFA3}">
      <formula1>"สมเด็จ, มานพ, นิคม, คลองเตย,"</formula1>
    </dataValidation>
    <dataValidation type="list" allowBlank="1" showInputMessage="1" showErrorMessage="1" sqref="WVC983036 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A65532:B65532 IQ65532 SM65532 ACI65532 AME65532 AWA65532 BFW65532 BPS65532 BZO65532 CJK65532 CTG65532 DDC65532 DMY65532 DWU65532 EGQ65532 EQM65532 FAI65532 FKE65532 FUA65532 GDW65532 GNS65532 GXO65532 HHK65532 HRG65532 IBC65532 IKY65532 IUU65532 JEQ65532 JOM65532 JYI65532 KIE65532 KSA65532 LBW65532 LLS65532 LVO65532 MFK65532 MPG65532 MZC65532 NIY65532 NSU65532 OCQ65532 OMM65532 OWI65532 PGE65532 PQA65532 PZW65532 QJS65532 QTO65532 RDK65532 RNG65532 RXC65532 SGY65532 SQU65532 TAQ65532 TKM65532 TUI65532 UEE65532 UOA65532 UXW65532 VHS65532 VRO65532 WBK65532 WLG65532 WVC65532 A131068:B131068 IQ131068 SM131068 ACI131068 AME131068 AWA131068 BFW131068 BPS131068 BZO131068 CJK131068 CTG131068 DDC131068 DMY131068 DWU131068 EGQ131068 EQM131068 FAI131068 FKE131068 FUA131068 GDW131068 GNS131068 GXO131068 HHK131068 HRG131068 IBC131068 IKY131068 IUU131068 JEQ131068 JOM131068 JYI131068 KIE131068 KSA131068 LBW131068 LLS131068 LVO131068 MFK131068 MPG131068 MZC131068 NIY131068 NSU131068 OCQ131068 OMM131068 OWI131068 PGE131068 PQA131068 PZW131068 QJS131068 QTO131068 RDK131068 RNG131068 RXC131068 SGY131068 SQU131068 TAQ131068 TKM131068 TUI131068 UEE131068 UOA131068 UXW131068 VHS131068 VRO131068 WBK131068 WLG131068 WVC131068 A196604:B196604 IQ196604 SM196604 ACI196604 AME196604 AWA196604 BFW196604 BPS196604 BZO196604 CJK196604 CTG196604 DDC196604 DMY196604 DWU196604 EGQ196604 EQM196604 FAI196604 FKE196604 FUA196604 GDW196604 GNS196604 GXO196604 HHK196604 HRG196604 IBC196604 IKY196604 IUU196604 JEQ196604 JOM196604 JYI196604 KIE196604 KSA196604 LBW196604 LLS196604 LVO196604 MFK196604 MPG196604 MZC196604 NIY196604 NSU196604 OCQ196604 OMM196604 OWI196604 PGE196604 PQA196604 PZW196604 QJS196604 QTO196604 RDK196604 RNG196604 RXC196604 SGY196604 SQU196604 TAQ196604 TKM196604 TUI196604 UEE196604 UOA196604 UXW196604 VHS196604 VRO196604 WBK196604 WLG196604 WVC196604 A262140:B262140 IQ262140 SM262140 ACI262140 AME262140 AWA262140 BFW262140 BPS262140 BZO262140 CJK262140 CTG262140 DDC262140 DMY262140 DWU262140 EGQ262140 EQM262140 FAI262140 FKE262140 FUA262140 GDW262140 GNS262140 GXO262140 HHK262140 HRG262140 IBC262140 IKY262140 IUU262140 JEQ262140 JOM262140 JYI262140 KIE262140 KSA262140 LBW262140 LLS262140 LVO262140 MFK262140 MPG262140 MZC262140 NIY262140 NSU262140 OCQ262140 OMM262140 OWI262140 PGE262140 PQA262140 PZW262140 QJS262140 QTO262140 RDK262140 RNG262140 RXC262140 SGY262140 SQU262140 TAQ262140 TKM262140 TUI262140 UEE262140 UOA262140 UXW262140 VHS262140 VRO262140 WBK262140 WLG262140 WVC262140 A327676:B327676 IQ327676 SM327676 ACI327676 AME327676 AWA327676 BFW327676 BPS327676 BZO327676 CJK327676 CTG327676 DDC327676 DMY327676 DWU327676 EGQ327676 EQM327676 FAI327676 FKE327676 FUA327676 GDW327676 GNS327676 GXO327676 HHK327676 HRG327676 IBC327676 IKY327676 IUU327676 JEQ327676 JOM327676 JYI327676 KIE327676 KSA327676 LBW327676 LLS327676 LVO327676 MFK327676 MPG327676 MZC327676 NIY327676 NSU327676 OCQ327676 OMM327676 OWI327676 PGE327676 PQA327676 PZW327676 QJS327676 QTO327676 RDK327676 RNG327676 RXC327676 SGY327676 SQU327676 TAQ327676 TKM327676 TUI327676 UEE327676 UOA327676 UXW327676 VHS327676 VRO327676 WBK327676 WLG327676 WVC327676 A393212:B393212 IQ393212 SM393212 ACI393212 AME393212 AWA393212 BFW393212 BPS393212 BZO393212 CJK393212 CTG393212 DDC393212 DMY393212 DWU393212 EGQ393212 EQM393212 FAI393212 FKE393212 FUA393212 GDW393212 GNS393212 GXO393212 HHK393212 HRG393212 IBC393212 IKY393212 IUU393212 JEQ393212 JOM393212 JYI393212 KIE393212 KSA393212 LBW393212 LLS393212 LVO393212 MFK393212 MPG393212 MZC393212 NIY393212 NSU393212 OCQ393212 OMM393212 OWI393212 PGE393212 PQA393212 PZW393212 QJS393212 QTO393212 RDK393212 RNG393212 RXC393212 SGY393212 SQU393212 TAQ393212 TKM393212 TUI393212 UEE393212 UOA393212 UXW393212 VHS393212 VRO393212 WBK393212 WLG393212 WVC393212 A458748:B458748 IQ458748 SM458748 ACI458748 AME458748 AWA458748 BFW458748 BPS458748 BZO458748 CJK458748 CTG458748 DDC458748 DMY458748 DWU458748 EGQ458748 EQM458748 FAI458748 FKE458748 FUA458748 GDW458748 GNS458748 GXO458748 HHK458748 HRG458748 IBC458748 IKY458748 IUU458748 JEQ458748 JOM458748 JYI458748 KIE458748 KSA458748 LBW458748 LLS458748 LVO458748 MFK458748 MPG458748 MZC458748 NIY458748 NSU458748 OCQ458748 OMM458748 OWI458748 PGE458748 PQA458748 PZW458748 QJS458748 QTO458748 RDK458748 RNG458748 RXC458748 SGY458748 SQU458748 TAQ458748 TKM458748 TUI458748 UEE458748 UOA458748 UXW458748 VHS458748 VRO458748 WBK458748 WLG458748 WVC458748 A524284:B524284 IQ524284 SM524284 ACI524284 AME524284 AWA524284 BFW524284 BPS524284 BZO524284 CJK524284 CTG524284 DDC524284 DMY524284 DWU524284 EGQ524284 EQM524284 FAI524284 FKE524284 FUA524284 GDW524284 GNS524284 GXO524284 HHK524284 HRG524284 IBC524284 IKY524284 IUU524284 JEQ524284 JOM524284 JYI524284 KIE524284 KSA524284 LBW524284 LLS524284 LVO524284 MFK524284 MPG524284 MZC524284 NIY524284 NSU524284 OCQ524284 OMM524284 OWI524284 PGE524284 PQA524284 PZW524284 QJS524284 QTO524284 RDK524284 RNG524284 RXC524284 SGY524284 SQU524284 TAQ524284 TKM524284 TUI524284 UEE524284 UOA524284 UXW524284 VHS524284 VRO524284 WBK524284 WLG524284 WVC524284 A589820:B589820 IQ589820 SM589820 ACI589820 AME589820 AWA589820 BFW589820 BPS589820 BZO589820 CJK589820 CTG589820 DDC589820 DMY589820 DWU589820 EGQ589820 EQM589820 FAI589820 FKE589820 FUA589820 GDW589820 GNS589820 GXO589820 HHK589820 HRG589820 IBC589820 IKY589820 IUU589820 JEQ589820 JOM589820 JYI589820 KIE589820 KSA589820 LBW589820 LLS589820 LVO589820 MFK589820 MPG589820 MZC589820 NIY589820 NSU589820 OCQ589820 OMM589820 OWI589820 PGE589820 PQA589820 PZW589820 QJS589820 QTO589820 RDK589820 RNG589820 RXC589820 SGY589820 SQU589820 TAQ589820 TKM589820 TUI589820 UEE589820 UOA589820 UXW589820 VHS589820 VRO589820 WBK589820 WLG589820 WVC589820 A655356:B655356 IQ655356 SM655356 ACI655356 AME655356 AWA655356 BFW655356 BPS655356 BZO655356 CJK655356 CTG655356 DDC655356 DMY655356 DWU655356 EGQ655356 EQM655356 FAI655356 FKE655356 FUA655356 GDW655356 GNS655356 GXO655356 HHK655356 HRG655356 IBC655356 IKY655356 IUU655356 JEQ655356 JOM655356 JYI655356 KIE655356 KSA655356 LBW655356 LLS655356 LVO655356 MFK655356 MPG655356 MZC655356 NIY655356 NSU655356 OCQ655356 OMM655356 OWI655356 PGE655356 PQA655356 PZW655356 QJS655356 QTO655356 RDK655356 RNG655356 RXC655356 SGY655356 SQU655356 TAQ655356 TKM655356 TUI655356 UEE655356 UOA655356 UXW655356 VHS655356 VRO655356 WBK655356 WLG655356 WVC655356 A720892:B720892 IQ720892 SM720892 ACI720892 AME720892 AWA720892 BFW720892 BPS720892 BZO720892 CJK720892 CTG720892 DDC720892 DMY720892 DWU720892 EGQ720892 EQM720892 FAI720892 FKE720892 FUA720892 GDW720892 GNS720892 GXO720892 HHK720892 HRG720892 IBC720892 IKY720892 IUU720892 JEQ720892 JOM720892 JYI720892 KIE720892 KSA720892 LBW720892 LLS720892 LVO720892 MFK720892 MPG720892 MZC720892 NIY720892 NSU720892 OCQ720892 OMM720892 OWI720892 PGE720892 PQA720892 PZW720892 QJS720892 QTO720892 RDK720892 RNG720892 RXC720892 SGY720892 SQU720892 TAQ720892 TKM720892 TUI720892 UEE720892 UOA720892 UXW720892 VHS720892 VRO720892 WBK720892 WLG720892 WVC720892 A786428:B786428 IQ786428 SM786428 ACI786428 AME786428 AWA786428 BFW786428 BPS786428 BZO786428 CJK786428 CTG786428 DDC786428 DMY786428 DWU786428 EGQ786428 EQM786428 FAI786428 FKE786428 FUA786428 GDW786428 GNS786428 GXO786428 HHK786428 HRG786428 IBC786428 IKY786428 IUU786428 JEQ786428 JOM786428 JYI786428 KIE786428 KSA786428 LBW786428 LLS786428 LVO786428 MFK786428 MPG786428 MZC786428 NIY786428 NSU786428 OCQ786428 OMM786428 OWI786428 PGE786428 PQA786428 PZW786428 QJS786428 QTO786428 RDK786428 RNG786428 RXC786428 SGY786428 SQU786428 TAQ786428 TKM786428 TUI786428 UEE786428 UOA786428 UXW786428 VHS786428 VRO786428 WBK786428 WLG786428 WVC786428 A851964:B851964 IQ851964 SM851964 ACI851964 AME851964 AWA851964 BFW851964 BPS851964 BZO851964 CJK851964 CTG851964 DDC851964 DMY851964 DWU851964 EGQ851964 EQM851964 FAI851964 FKE851964 FUA851964 GDW851964 GNS851964 GXO851964 HHK851964 HRG851964 IBC851964 IKY851964 IUU851964 JEQ851964 JOM851964 JYI851964 KIE851964 KSA851964 LBW851964 LLS851964 LVO851964 MFK851964 MPG851964 MZC851964 NIY851964 NSU851964 OCQ851964 OMM851964 OWI851964 PGE851964 PQA851964 PZW851964 QJS851964 QTO851964 RDK851964 RNG851964 RXC851964 SGY851964 SQU851964 TAQ851964 TKM851964 TUI851964 UEE851964 UOA851964 UXW851964 VHS851964 VRO851964 WBK851964 WLG851964 WVC851964 A917500:B917500 IQ917500 SM917500 ACI917500 AME917500 AWA917500 BFW917500 BPS917500 BZO917500 CJK917500 CTG917500 DDC917500 DMY917500 DWU917500 EGQ917500 EQM917500 FAI917500 FKE917500 FUA917500 GDW917500 GNS917500 GXO917500 HHK917500 HRG917500 IBC917500 IKY917500 IUU917500 JEQ917500 JOM917500 JYI917500 KIE917500 KSA917500 LBW917500 LLS917500 LVO917500 MFK917500 MPG917500 MZC917500 NIY917500 NSU917500 OCQ917500 OMM917500 OWI917500 PGE917500 PQA917500 PZW917500 QJS917500 QTO917500 RDK917500 RNG917500 RXC917500 SGY917500 SQU917500 TAQ917500 TKM917500 TUI917500 UEE917500 UOA917500 UXW917500 VHS917500 VRO917500 WBK917500 WLG917500 WVC917500 A983036:B983036 IQ983036 SM983036 ACI983036 AME983036 AWA983036 BFW983036 BPS983036 BZO983036 CJK983036 CTG983036 DDC983036 DMY983036 DWU983036 EGQ983036 EQM983036 FAI983036 FKE983036 FUA983036 GDW983036 GNS983036 GXO983036 HHK983036 HRG983036 IBC983036 IKY983036 IUU983036 JEQ983036 JOM983036 JYI983036 KIE983036 KSA983036 LBW983036 LLS983036 LVO983036 MFK983036 MPG983036 MZC983036 NIY983036 NSU983036 OCQ983036 OMM983036 OWI983036 PGE983036 PQA983036 PZW983036 QJS983036 QTO983036 RDK983036 RNG983036 RXC983036 SGY983036 SQU983036 TAQ983036 TKM983036 TUI983036 UEE983036 UOA983036 UXW983036 VHS983036 VRO983036 WBK983036 WLG983036 A2" xr:uid="{A20D6ADE-EFBA-4BF1-A4AA-7A30E4FF42CF}">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s>
  <printOptions horizontalCentered="1"/>
  <pageMargins left="0.23622047244094491" right="0.11811023622047245" top="0.39370078740157483" bottom="0.23622047244094491" header="0.39370078740157483" footer="0.31496062992125984"/>
  <pageSetup paperSize="9" scale="35" orientation="landscape" r:id="rId1"/>
  <headerFooter alignWithMargins="0"/>
  <ignoredErrors>
    <ignoredError sqref="N10:N11 N19:N20 N18 N9 L21:M27"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5CAC25B-5580-4F9A-835D-46D5288DD975}">
          <x14:formula1>
            <xm:f>Ref!$C$2:$C$20</xm:f>
          </x14:formula1>
          <xm:sqref>E18 E27 E9 E6 E21 E24 E12 E15</xm:sqref>
        </x14:dataValidation>
        <x14:dataValidation type="list" allowBlank="1" showInputMessage="1" showErrorMessage="1" xr:uid="{A4BCCE3B-5B14-4FDA-82E7-7220D14035D6}">
          <x14:formula1>
            <xm:f>Ref!$B$2:$B$20</xm:f>
          </x14:formula1>
          <xm:sqref>D9 D6 D18 D12 D15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4B91-2758-48E3-91D9-7474526349FA}">
  <sheetPr codeName="Sheet5">
    <tabColor rgb="FF92D050"/>
    <pageSetUpPr fitToPage="1"/>
  </sheetPr>
  <dimension ref="A1:WVY287"/>
  <sheetViews>
    <sheetView tabSelected="1" zoomScale="80" zoomScaleNormal="80" workbookViewId="0">
      <selection activeCell="L12" sqref="L12"/>
    </sheetView>
  </sheetViews>
  <sheetFormatPr defaultColWidth="0" defaultRowHeight="13.95" customHeight="1" zeroHeight="1"/>
  <cols>
    <col min="1" max="1" width="6.88671875" style="66" customWidth="1"/>
    <col min="2" max="2" width="20.77734375" style="66" customWidth="1"/>
    <col min="3" max="3" width="24" style="66" customWidth="1"/>
    <col min="4" max="4" width="31.77734375" style="66" customWidth="1"/>
    <col min="5" max="5" width="16.109375" style="78" bestFit="1" customWidth="1"/>
    <col min="6" max="6" width="14.109375" style="78" customWidth="1"/>
    <col min="7" max="7" width="16.5546875" style="78" bestFit="1" customWidth="1"/>
    <col min="8" max="8" width="14.5546875" style="78" customWidth="1"/>
    <col min="9" max="9" width="15" style="78" customWidth="1"/>
    <col min="10" max="10" width="15.21875" style="78" customWidth="1"/>
    <col min="11" max="11" width="16.6640625" style="66" bestFit="1" customWidth="1"/>
    <col min="12" max="12" width="9.33203125" style="66" customWidth="1"/>
    <col min="13" max="13" width="15.21875" style="66" customWidth="1"/>
    <col min="14" max="14" width="8" style="66" customWidth="1"/>
    <col min="15" max="15" width="15.109375" style="66" customWidth="1"/>
    <col min="16" max="17" width="8" style="66" customWidth="1"/>
    <col min="18" max="257" width="9.109375" style="66" hidden="1"/>
    <col min="258" max="258" width="6.88671875" style="66" customWidth="1"/>
    <col min="259" max="259" width="23.33203125" style="66" customWidth="1"/>
    <col min="260" max="260" width="42.88671875" style="66" customWidth="1"/>
    <col min="261" max="261" width="14" style="66" customWidth="1"/>
    <col min="262" max="262" width="14.109375" style="66" customWidth="1"/>
    <col min="263" max="263" width="13" style="66" customWidth="1"/>
    <col min="264" max="264" width="14" style="66" customWidth="1"/>
    <col min="265" max="265" width="15" style="66" customWidth="1"/>
    <col min="266" max="266" width="15.21875" style="66" customWidth="1"/>
    <col min="267" max="267" width="1.88671875" style="66" customWidth="1"/>
    <col min="268" max="268" width="10.5546875" style="66" customWidth="1"/>
    <col min="269" max="273" width="8" style="66" customWidth="1"/>
    <col min="274" max="513" width="9.109375" style="66" hidden="1"/>
    <col min="514" max="514" width="6.88671875" style="66" customWidth="1"/>
    <col min="515" max="515" width="23.33203125" style="66" customWidth="1"/>
    <col min="516" max="516" width="42.88671875" style="66" customWidth="1"/>
    <col min="517" max="517" width="14" style="66" customWidth="1"/>
    <col min="518" max="518" width="14.109375" style="66" customWidth="1"/>
    <col min="519" max="519" width="13" style="66" customWidth="1"/>
    <col min="520" max="520" width="14" style="66" customWidth="1"/>
    <col min="521" max="521" width="15" style="66" customWidth="1"/>
    <col min="522" max="522" width="15.21875" style="66" customWidth="1"/>
    <col min="523" max="523" width="1.88671875" style="66" customWidth="1"/>
    <col min="524" max="524" width="10.5546875" style="66" customWidth="1"/>
    <col min="525" max="529" width="8" style="66" customWidth="1"/>
    <col min="530" max="769" width="9.109375" style="66" hidden="1"/>
    <col min="770" max="770" width="6.88671875" style="66" customWidth="1"/>
    <col min="771" max="771" width="23.33203125" style="66" customWidth="1"/>
    <col min="772" max="772" width="42.88671875" style="66" customWidth="1"/>
    <col min="773" max="773" width="14" style="66" customWidth="1"/>
    <col min="774" max="774" width="14.109375" style="66" customWidth="1"/>
    <col min="775" max="775" width="13" style="66" customWidth="1"/>
    <col min="776" max="776" width="14" style="66" customWidth="1"/>
    <col min="777" max="777" width="15" style="66" customWidth="1"/>
    <col min="778" max="778" width="15.21875" style="66" customWidth="1"/>
    <col min="779" max="779" width="1.88671875" style="66" customWidth="1"/>
    <col min="780" max="780" width="10.5546875" style="66" customWidth="1"/>
    <col min="781" max="785" width="8" style="66" customWidth="1"/>
    <col min="786" max="1025" width="9.109375" style="66" hidden="1"/>
    <col min="1026" max="1026" width="6.88671875" style="66" customWidth="1"/>
    <col min="1027" max="1027" width="23.33203125" style="66" customWidth="1"/>
    <col min="1028" max="1028" width="42.88671875" style="66" customWidth="1"/>
    <col min="1029" max="1029" width="14" style="66" customWidth="1"/>
    <col min="1030" max="1030" width="14.109375" style="66" customWidth="1"/>
    <col min="1031" max="1031" width="13" style="66" customWidth="1"/>
    <col min="1032" max="1032" width="14" style="66" customWidth="1"/>
    <col min="1033" max="1033" width="15" style="66" customWidth="1"/>
    <col min="1034" max="1034" width="15.21875" style="66" customWidth="1"/>
    <col min="1035" max="1035" width="1.88671875" style="66" customWidth="1"/>
    <col min="1036" max="1036" width="10.5546875" style="66" customWidth="1"/>
    <col min="1037" max="1041" width="8" style="66" customWidth="1"/>
    <col min="1042" max="1281" width="9.109375" style="66" hidden="1"/>
    <col min="1282" max="1282" width="6.88671875" style="66" customWidth="1"/>
    <col min="1283" max="1283" width="23.33203125" style="66" customWidth="1"/>
    <col min="1284" max="1284" width="42.88671875" style="66" customWidth="1"/>
    <col min="1285" max="1285" width="14" style="66" customWidth="1"/>
    <col min="1286" max="1286" width="14.109375" style="66" customWidth="1"/>
    <col min="1287" max="1287" width="13" style="66" customWidth="1"/>
    <col min="1288" max="1288" width="14" style="66" customWidth="1"/>
    <col min="1289" max="1289" width="15" style="66" customWidth="1"/>
    <col min="1290" max="1290" width="15.21875" style="66" customWidth="1"/>
    <col min="1291" max="1291" width="1.88671875" style="66" customWidth="1"/>
    <col min="1292" max="1292" width="10.5546875" style="66" customWidth="1"/>
    <col min="1293" max="1297" width="8" style="66" customWidth="1"/>
    <col min="1298" max="1537" width="9.109375" style="66" hidden="1"/>
    <col min="1538" max="1538" width="6.88671875" style="66" customWidth="1"/>
    <col min="1539" max="1539" width="23.33203125" style="66" customWidth="1"/>
    <col min="1540" max="1540" width="42.88671875" style="66" customWidth="1"/>
    <col min="1541" max="1541" width="14" style="66" customWidth="1"/>
    <col min="1542" max="1542" width="14.109375" style="66" customWidth="1"/>
    <col min="1543" max="1543" width="13" style="66" customWidth="1"/>
    <col min="1544" max="1544" width="14" style="66" customWidth="1"/>
    <col min="1545" max="1545" width="15" style="66" customWidth="1"/>
    <col min="1546" max="1546" width="15.21875" style="66" customWidth="1"/>
    <col min="1547" max="1547" width="1.88671875" style="66" customWidth="1"/>
    <col min="1548" max="1548" width="10.5546875" style="66" customWidth="1"/>
    <col min="1549" max="1553" width="8" style="66" customWidth="1"/>
    <col min="1554" max="1793" width="9.109375" style="66" hidden="1"/>
    <col min="1794" max="1794" width="6.88671875" style="66" customWidth="1"/>
    <col min="1795" max="1795" width="23.33203125" style="66" customWidth="1"/>
    <col min="1796" max="1796" width="42.88671875" style="66" customWidth="1"/>
    <col min="1797" max="1797" width="14" style="66" customWidth="1"/>
    <col min="1798" max="1798" width="14.109375" style="66" customWidth="1"/>
    <col min="1799" max="1799" width="13" style="66" customWidth="1"/>
    <col min="1800" max="1800" width="14" style="66" customWidth="1"/>
    <col min="1801" max="1801" width="15" style="66" customWidth="1"/>
    <col min="1802" max="1802" width="15.21875" style="66" customWidth="1"/>
    <col min="1803" max="1803" width="1.88671875" style="66" customWidth="1"/>
    <col min="1804" max="1804" width="10.5546875" style="66" customWidth="1"/>
    <col min="1805" max="1809" width="8" style="66" customWidth="1"/>
    <col min="1810" max="2049" width="9.109375" style="66" hidden="1"/>
    <col min="2050" max="2050" width="6.88671875" style="66" customWidth="1"/>
    <col min="2051" max="2051" width="23.33203125" style="66" customWidth="1"/>
    <col min="2052" max="2052" width="42.88671875" style="66" customWidth="1"/>
    <col min="2053" max="2053" width="14" style="66" customWidth="1"/>
    <col min="2054" max="2054" width="14.109375" style="66" customWidth="1"/>
    <col min="2055" max="2055" width="13" style="66" customWidth="1"/>
    <col min="2056" max="2056" width="14" style="66" customWidth="1"/>
    <col min="2057" max="2057" width="15" style="66" customWidth="1"/>
    <col min="2058" max="2058" width="15.21875" style="66" customWidth="1"/>
    <col min="2059" max="2059" width="1.88671875" style="66" customWidth="1"/>
    <col min="2060" max="2060" width="10.5546875" style="66" customWidth="1"/>
    <col min="2061" max="2065" width="8" style="66" customWidth="1"/>
    <col min="2066" max="2305" width="9.109375" style="66" hidden="1"/>
    <col min="2306" max="2306" width="6.88671875" style="66" customWidth="1"/>
    <col min="2307" max="2307" width="23.33203125" style="66" customWidth="1"/>
    <col min="2308" max="2308" width="42.88671875" style="66" customWidth="1"/>
    <col min="2309" max="2309" width="14" style="66" customWidth="1"/>
    <col min="2310" max="2310" width="14.109375" style="66" customWidth="1"/>
    <col min="2311" max="2311" width="13" style="66" customWidth="1"/>
    <col min="2312" max="2312" width="14" style="66" customWidth="1"/>
    <col min="2313" max="2313" width="15" style="66" customWidth="1"/>
    <col min="2314" max="2314" width="15.21875" style="66" customWidth="1"/>
    <col min="2315" max="2315" width="1.88671875" style="66" customWidth="1"/>
    <col min="2316" max="2316" width="10.5546875" style="66" customWidth="1"/>
    <col min="2317" max="2321" width="8" style="66" customWidth="1"/>
    <col min="2322" max="2561" width="9.109375" style="66" hidden="1"/>
    <col min="2562" max="2562" width="6.88671875" style="66" customWidth="1"/>
    <col min="2563" max="2563" width="23.33203125" style="66" customWidth="1"/>
    <col min="2564" max="2564" width="42.88671875" style="66" customWidth="1"/>
    <col min="2565" max="2565" width="14" style="66" customWidth="1"/>
    <col min="2566" max="2566" width="14.109375" style="66" customWidth="1"/>
    <col min="2567" max="2567" width="13" style="66" customWidth="1"/>
    <col min="2568" max="2568" width="14" style="66" customWidth="1"/>
    <col min="2569" max="2569" width="15" style="66" customWidth="1"/>
    <col min="2570" max="2570" width="15.21875" style="66" customWidth="1"/>
    <col min="2571" max="2571" width="1.88671875" style="66" customWidth="1"/>
    <col min="2572" max="2572" width="10.5546875" style="66" customWidth="1"/>
    <col min="2573" max="2577" width="8" style="66" customWidth="1"/>
    <col min="2578" max="2817" width="9.109375" style="66" hidden="1"/>
    <col min="2818" max="2818" width="6.88671875" style="66" customWidth="1"/>
    <col min="2819" max="2819" width="23.33203125" style="66" customWidth="1"/>
    <col min="2820" max="2820" width="42.88671875" style="66" customWidth="1"/>
    <col min="2821" max="2821" width="14" style="66" customWidth="1"/>
    <col min="2822" max="2822" width="14.109375" style="66" customWidth="1"/>
    <col min="2823" max="2823" width="13" style="66" customWidth="1"/>
    <col min="2824" max="2824" width="14" style="66" customWidth="1"/>
    <col min="2825" max="2825" width="15" style="66" customWidth="1"/>
    <col min="2826" max="2826" width="15.21875" style="66" customWidth="1"/>
    <col min="2827" max="2827" width="1.88671875" style="66" customWidth="1"/>
    <col min="2828" max="2828" width="10.5546875" style="66" customWidth="1"/>
    <col min="2829" max="2833" width="8" style="66" customWidth="1"/>
    <col min="2834" max="3073" width="9.109375" style="66" hidden="1"/>
    <col min="3074" max="3074" width="6.88671875" style="66" customWidth="1"/>
    <col min="3075" max="3075" width="23.33203125" style="66" customWidth="1"/>
    <col min="3076" max="3076" width="42.88671875" style="66" customWidth="1"/>
    <col min="3077" max="3077" width="14" style="66" customWidth="1"/>
    <col min="3078" max="3078" width="14.109375" style="66" customWidth="1"/>
    <col min="3079" max="3079" width="13" style="66" customWidth="1"/>
    <col min="3080" max="3080" width="14" style="66" customWidth="1"/>
    <col min="3081" max="3081" width="15" style="66" customWidth="1"/>
    <col min="3082" max="3082" width="15.21875" style="66" customWidth="1"/>
    <col min="3083" max="3083" width="1.88671875" style="66" customWidth="1"/>
    <col min="3084" max="3084" width="10.5546875" style="66" customWidth="1"/>
    <col min="3085" max="3089" width="8" style="66" customWidth="1"/>
    <col min="3090" max="3329" width="9.109375" style="66" hidden="1"/>
    <col min="3330" max="3330" width="6.88671875" style="66" customWidth="1"/>
    <col min="3331" max="3331" width="23.33203125" style="66" customWidth="1"/>
    <col min="3332" max="3332" width="42.88671875" style="66" customWidth="1"/>
    <col min="3333" max="3333" width="14" style="66" customWidth="1"/>
    <col min="3334" max="3334" width="14.109375" style="66" customWidth="1"/>
    <col min="3335" max="3335" width="13" style="66" customWidth="1"/>
    <col min="3336" max="3336" width="14" style="66" customWidth="1"/>
    <col min="3337" max="3337" width="15" style="66" customWidth="1"/>
    <col min="3338" max="3338" width="15.21875" style="66" customWidth="1"/>
    <col min="3339" max="3339" width="1.88671875" style="66" customWidth="1"/>
    <col min="3340" max="3340" width="10.5546875" style="66" customWidth="1"/>
    <col min="3341" max="3345" width="8" style="66" customWidth="1"/>
    <col min="3346" max="3585" width="9.109375" style="66" hidden="1"/>
    <col min="3586" max="3586" width="6.88671875" style="66" customWidth="1"/>
    <col min="3587" max="3587" width="23.33203125" style="66" customWidth="1"/>
    <col min="3588" max="3588" width="42.88671875" style="66" customWidth="1"/>
    <col min="3589" max="3589" width="14" style="66" customWidth="1"/>
    <col min="3590" max="3590" width="14.109375" style="66" customWidth="1"/>
    <col min="3591" max="3591" width="13" style="66" customWidth="1"/>
    <col min="3592" max="3592" width="14" style="66" customWidth="1"/>
    <col min="3593" max="3593" width="15" style="66" customWidth="1"/>
    <col min="3594" max="3594" width="15.21875" style="66" customWidth="1"/>
    <col min="3595" max="3595" width="1.88671875" style="66" customWidth="1"/>
    <col min="3596" max="3596" width="10.5546875" style="66" customWidth="1"/>
    <col min="3597" max="3601" width="8" style="66" customWidth="1"/>
    <col min="3602" max="3841" width="9.109375" style="66" hidden="1"/>
    <col min="3842" max="3842" width="6.88671875" style="66" customWidth="1"/>
    <col min="3843" max="3843" width="23.33203125" style="66" customWidth="1"/>
    <col min="3844" max="3844" width="42.88671875" style="66" customWidth="1"/>
    <col min="3845" max="3845" width="14" style="66" customWidth="1"/>
    <col min="3846" max="3846" width="14.109375" style="66" customWidth="1"/>
    <col min="3847" max="3847" width="13" style="66" customWidth="1"/>
    <col min="3848" max="3848" width="14" style="66" customWidth="1"/>
    <col min="3849" max="3849" width="15" style="66" customWidth="1"/>
    <col min="3850" max="3850" width="15.21875" style="66" customWidth="1"/>
    <col min="3851" max="3851" width="1.88671875" style="66" customWidth="1"/>
    <col min="3852" max="3852" width="10.5546875" style="66" customWidth="1"/>
    <col min="3853" max="3857" width="8" style="66" customWidth="1"/>
    <col min="3858" max="4097" width="9.109375" style="66" hidden="1"/>
    <col min="4098" max="4098" width="6.88671875" style="66" customWidth="1"/>
    <col min="4099" max="4099" width="23.33203125" style="66" customWidth="1"/>
    <col min="4100" max="4100" width="42.88671875" style="66" customWidth="1"/>
    <col min="4101" max="4101" width="14" style="66" customWidth="1"/>
    <col min="4102" max="4102" width="14.109375" style="66" customWidth="1"/>
    <col min="4103" max="4103" width="13" style="66" customWidth="1"/>
    <col min="4104" max="4104" width="14" style="66" customWidth="1"/>
    <col min="4105" max="4105" width="15" style="66" customWidth="1"/>
    <col min="4106" max="4106" width="15.21875" style="66" customWidth="1"/>
    <col min="4107" max="4107" width="1.88671875" style="66" customWidth="1"/>
    <col min="4108" max="4108" width="10.5546875" style="66" customWidth="1"/>
    <col min="4109" max="4113" width="8" style="66" customWidth="1"/>
    <col min="4114" max="4353" width="9.109375" style="66" hidden="1"/>
    <col min="4354" max="4354" width="6.88671875" style="66" customWidth="1"/>
    <col min="4355" max="4355" width="23.33203125" style="66" customWidth="1"/>
    <col min="4356" max="4356" width="42.88671875" style="66" customWidth="1"/>
    <col min="4357" max="4357" width="14" style="66" customWidth="1"/>
    <col min="4358" max="4358" width="14.109375" style="66" customWidth="1"/>
    <col min="4359" max="4359" width="13" style="66" customWidth="1"/>
    <col min="4360" max="4360" width="14" style="66" customWidth="1"/>
    <col min="4361" max="4361" width="15" style="66" customWidth="1"/>
    <col min="4362" max="4362" width="15.21875" style="66" customWidth="1"/>
    <col min="4363" max="4363" width="1.88671875" style="66" customWidth="1"/>
    <col min="4364" max="4364" width="10.5546875" style="66" customWidth="1"/>
    <col min="4365" max="4369" width="8" style="66" customWidth="1"/>
    <col min="4370" max="4609" width="9.109375" style="66" hidden="1"/>
    <col min="4610" max="4610" width="6.88671875" style="66" customWidth="1"/>
    <col min="4611" max="4611" width="23.33203125" style="66" customWidth="1"/>
    <col min="4612" max="4612" width="42.88671875" style="66" customWidth="1"/>
    <col min="4613" max="4613" width="14" style="66" customWidth="1"/>
    <col min="4614" max="4614" width="14.109375" style="66" customWidth="1"/>
    <col min="4615" max="4615" width="13" style="66" customWidth="1"/>
    <col min="4616" max="4616" width="14" style="66" customWidth="1"/>
    <col min="4617" max="4617" width="15" style="66" customWidth="1"/>
    <col min="4618" max="4618" width="15.21875" style="66" customWidth="1"/>
    <col min="4619" max="4619" width="1.88671875" style="66" customWidth="1"/>
    <col min="4620" max="4620" width="10.5546875" style="66" customWidth="1"/>
    <col min="4621" max="4625" width="8" style="66" customWidth="1"/>
    <col min="4626" max="4865" width="9.109375" style="66" hidden="1"/>
    <col min="4866" max="4866" width="6.88671875" style="66" customWidth="1"/>
    <col min="4867" max="4867" width="23.33203125" style="66" customWidth="1"/>
    <col min="4868" max="4868" width="42.88671875" style="66" customWidth="1"/>
    <col min="4869" max="4869" width="14" style="66" customWidth="1"/>
    <col min="4870" max="4870" width="14.109375" style="66" customWidth="1"/>
    <col min="4871" max="4871" width="13" style="66" customWidth="1"/>
    <col min="4872" max="4872" width="14" style="66" customWidth="1"/>
    <col min="4873" max="4873" width="15" style="66" customWidth="1"/>
    <col min="4874" max="4874" width="15.21875" style="66" customWidth="1"/>
    <col min="4875" max="4875" width="1.88671875" style="66" customWidth="1"/>
    <col min="4876" max="4876" width="10.5546875" style="66" customWidth="1"/>
    <col min="4877" max="4881" width="8" style="66" customWidth="1"/>
    <col min="4882" max="5121" width="9.109375" style="66" hidden="1"/>
    <col min="5122" max="5122" width="6.88671875" style="66" customWidth="1"/>
    <col min="5123" max="5123" width="23.33203125" style="66" customWidth="1"/>
    <col min="5124" max="5124" width="42.88671875" style="66" customWidth="1"/>
    <col min="5125" max="5125" width="14" style="66" customWidth="1"/>
    <col min="5126" max="5126" width="14.109375" style="66" customWidth="1"/>
    <col min="5127" max="5127" width="13" style="66" customWidth="1"/>
    <col min="5128" max="5128" width="14" style="66" customWidth="1"/>
    <col min="5129" max="5129" width="15" style="66" customWidth="1"/>
    <col min="5130" max="5130" width="15.21875" style="66" customWidth="1"/>
    <col min="5131" max="5131" width="1.88671875" style="66" customWidth="1"/>
    <col min="5132" max="5132" width="10.5546875" style="66" customWidth="1"/>
    <col min="5133" max="5137" width="8" style="66" customWidth="1"/>
    <col min="5138" max="5377" width="9.109375" style="66" hidden="1"/>
    <col min="5378" max="5378" width="6.88671875" style="66" customWidth="1"/>
    <col min="5379" max="5379" width="23.33203125" style="66" customWidth="1"/>
    <col min="5380" max="5380" width="42.88671875" style="66" customWidth="1"/>
    <col min="5381" max="5381" width="14" style="66" customWidth="1"/>
    <col min="5382" max="5382" width="14.109375" style="66" customWidth="1"/>
    <col min="5383" max="5383" width="13" style="66" customWidth="1"/>
    <col min="5384" max="5384" width="14" style="66" customWidth="1"/>
    <col min="5385" max="5385" width="15" style="66" customWidth="1"/>
    <col min="5386" max="5386" width="15.21875" style="66" customWidth="1"/>
    <col min="5387" max="5387" width="1.88671875" style="66" customWidth="1"/>
    <col min="5388" max="5388" width="10.5546875" style="66" customWidth="1"/>
    <col min="5389" max="5393" width="8" style="66" customWidth="1"/>
    <col min="5394" max="5633" width="9.109375" style="66" hidden="1"/>
    <col min="5634" max="5634" width="6.88671875" style="66" customWidth="1"/>
    <col min="5635" max="5635" width="23.33203125" style="66" customWidth="1"/>
    <col min="5636" max="5636" width="42.88671875" style="66" customWidth="1"/>
    <col min="5637" max="5637" width="14" style="66" customWidth="1"/>
    <col min="5638" max="5638" width="14.109375" style="66" customWidth="1"/>
    <col min="5639" max="5639" width="13" style="66" customWidth="1"/>
    <col min="5640" max="5640" width="14" style="66" customWidth="1"/>
    <col min="5641" max="5641" width="15" style="66" customWidth="1"/>
    <col min="5642" max="5642" width="15.21875" style="66" customWidth="1"/>
    <col min="5643" max="5643" width="1.88671875" style="66" customWidth="1"/>
    <col min="5644" max="5644" width="10.5546875" style="66" customWidth="1"/>
    <col min="5645" max="5649" width="8" style="66" customWidth="1"/>
    <col min="5650" max="5889" width="9.109375" style="66" hidden="1"/>
    <col min="5890" max="5890" width="6.88671875" style="66" customWidth="1"/>
    <col min="5891" max="5891" width="23.33203125" style="66" customWidth="1"/>
    <col min="5892" max="5892" width="42.88671875" style="66" customWidth="1"/>
    <col min="5893" max="5893" width="14" style="66" customWidth="1"/>
    <col min="5894" max="5894" width="14.109375" style="66" customWidth="1"/>
    <col min="5895" max="5895" width="13" style="66" customWidth="1"/>
    <col min="5896" max="5896" width="14" style="66" customWidth="1"/>
    <col min="5897" max="5897" width="15" style="66" customWidth="1"/>
    <col min="5898" max="5898" width="15.21875" style="66" customWidth="1"/>
    <col min="5899" max="5899" width="1.88671875" style="66" customWidth="1"/>
    <col min="5900" max="5900" width="10.5546875" style="66" customWidth="1"/>
    <col min="5901" max="5905" width="8" style="66" customWidth="1"/>
    <col min="5906" max="6145" width="9.109375" style="66" hidden="1"/>
    <col min="6146" max="6146" width="6.88671875" style="66" customWidth="1"/>
    <col min="6147" max="6147" width="23.33203125" style="66" customWidth="1"/>
    <col min="6148" max="6148" width="42.88671875" style="66" customWidth="1"/>
    <col min="6149" max="6149" width="14" style="66" customWidth="1"/>
    <col min="6150" max="6150" width="14.109375" style="66" customWidth="1"/>
    <col min="6151" max="6151" width="13" style="66" customWidth="1"/>
    <col min="6152" max="6152" width="14" style="66" customWidth="1"/>
    <col min="6153" max="6153" width="15" style="66" customWidth="1"/>
    <col min="6154" max="6154" width="15.21875" style="66" customWidth="1"/>
    <col min="6155" max="6155" width="1.88671875" style="66" customWidth="1"/>
    <col min="6156" max="6156" width="10.5546875" style="66" customWidth="1"/>
    <col min="6157" max="6161" width="8" style="66" customWidth="1"/>
    <col min="6162" max="6401" width="9.109375" style="66" hidden="1"/>
    <col min="6402" max="6402" width="6.88671875" style="66" customWidth="1"/>
    <col min="6403" max="6403" width="23.33203125" style="66" customWidth="1"/>
    <col min="6404" max="6404" width="42.88671875" style="66" customWidth="1"/>
    <col min="6405" max="6405" width="14" style="66" customWidth="1"/>
    <col min="6406" max="6406" width="14.109375" style="66" customWidth="1"/>
    <col min="6407" max="6407" width="13" style="66" customWidth="1"/>
    <col min="6408" max="6408" width="14" style="66" customWidth="1"/>
    <col min="6409" max="6409" width="15" style="66" customWidth="1"/>
    <col min="6410" max="6410" width="15.21875" style="66" customWidth="1"/>
    <col min="6411" max="6411" width="1.88671875" style="66" customWidth="1"/>
    <col min="6412" max="6412" width="10.5546875" style="66" customWidth="1"/>
    <col min="6413" max="6417" width="8" style="66" customWidth="1"/>
    <col min="6418" max="6657" width="9.109375" style="66" hidden="1"/>
    <col min="6658" max="6658" width="6.88671875" style="66" customWidth="1"/>
    <col min="6659" max="6659" width="23.33203125" style="66" customWidth="1"/>
    <col min="6660" max="6660" width="42.88671875" style="66" customWidth="1"/>
    <col min="6661" max="6661" width="14" style="66" customWidth="1"/>
    <col min="6662" max="6662" width="14.109375" style="66" customWidth="1"/>
    <col min="6663" max="6663" width="13" style="66" customWidth="1"/>
    <col min="6664" max="6664" width="14" style="66" customWidth="1"/>
    <col min="6665" max="6665" width="15" style="66" customWidth="1"/>
    <col min="6666" max="6666" width="15.21875" style="66" customWidth="1"/>
    <col min="6667" max="6667" width="1.88671875" style="66" customWidth="1"/>
    <col min="6668" max="6668" width="10.5546875" style="66" customWidth="1"/>
    <col min="6669" max="6673" width="8" style="66" customWidth="1"/>
    <col min="6674" max="6913" width="9.109375" style="66" hidden="1"/>
    <col min="6914" max="6914" width="6.88671875" style="66" customWidth="1"/>
    <col min="6915" max="6915" width="23.33203125" style="66" customWidth="1"/>
    <col min="6916" max="6916" width="42.88671875" style="66" customWidth="1"/>
    <col min="6917" max="6917" width="14" style="66" customWidth="1"/>
    <col min="6918" max="6918" width="14.109375" style="66" customWidth="1"/>
    <col min="6919" max="6919" width="13" style="66" customWidth="1"/>
    <col min="6920" max="6920" width="14" style="66" customWidth="1"/>
    <col min="6921" max="6921" width="15" style="66" customWidth="1"/>
    <col min="6922" max="6922" width="15.21875" style="66" customWidth="1"/>
    <col min="6923" max="6923" width="1.88671875" style="66" customWidth="1"/>
    <col min="6924" max="6924" width="10.5546875" style="66" customWidth="1"/>
    <col min="6925" max="6929" width="8" style="66" customWidth="1"/>
    <col min="6930" max="7169" width="9.109375" style="66" hidden="1"/>
    <col min="7170" max="7170" width="6.88671875" style="66" customWidth="1"/>
    <col min="7171" max="7171" width="23.33203125" style="66" customWidth="1"/>
    <col min="7172" max="7172" width="42.88671875" style="66" customWidth="1"/>
    <col min="7173" max="7173" width="14" style="66" customWidth="1"/>
    <col min="7174" max="7174" width="14.109375" style="66" customWidth="1"/>
    <col min="7175" max="7175" width="13" style="66" customWidth="1"/>
    <col min="7176" max="7176" width="14" style="66" customWidth="1"/>
    <col min="7177" max="7177" width="15" style="66" customWidth="1"/>
    <col min="7178" max="7178" width="15.21875" style="66" customWidth="1"/>
    <col min="7179" max="7179" width="1.88671875" style="66" customWidth="1"/>
    <col min="7180" max="7180" width="10.5546875" style="66" customWidth="1"/>
    <col min="7181" max="7185" width="8" style="66" customWidth="1"/>
    <col min="7186" max="7425" width="9.109375" style="66" hidden="1"/>
    <col min="7426" max="7426" width="6.88671875" style="66" customWidth="1"/>
    <col min="7427" max="7427" width="23.33203125" style="66" customWidth="1"/>
    <col min="7428" max="7428" width="42.88671875" style="66" customWidth="1"/>
    <col min="7429" max="7429" width="14" style="66" customWidth="1"/>
    <col min="7430" max="7430" width="14.109375" style="66" customWidth="1"/>
    <col min="7431" max="7431" width="13" style="66" customWidth="1"/>
    <col min="7432" max="7432" width="14" style="66" customWidth="1"/>
    <col min="7433" max="7433" width="15" style="66" customWidth="1"/>
    <col min="7434" max="7434" width="15.21875" style="66" customWidth="1"/>
    <col min="7435" max="7435" width="1.88671875" style="66" customWidth="1"/>
    <col min="7436" max="7436" width="10.5546875" style="66" customWidth="1"/>
    <col min="7437" max="7441" width="8" style="66" customWidth="1"/>
    <col min="7442" max="7681" width="9.109375" style="66" hidden="1"/>
    <col min="7682" max="7682" width="6.88671875" style="66" customWidth="1"/>
    <col min="7683" max="7683" width="23.33203125" style="66" customWidth="1"/>
    <col min="7684" max="7684" width="42.88671875" style="66" customWidth="1"/>
    <col min="7685" max="7685" width="14" style="66" customWidth="1"/>
    <col min="7686" max="7686" width="14.109375" style="66" customWidth="1"/>
    <col min="7687" max="7687" width="13" style="66" customWidth="1"/>
    <col min="7688" max="7688" width="14" style="66" customWidth="1"/>
    <col min="7689" max="7689" width="15" style="66" customWidth="1"/>
    <col min="7690" max="7690" width="15.21875" style="66" customWidth="1"/>
    <col min="7691" max="7691" width="1.88671875" style="66" customWidth="1"/>
    <col min="7692" max="7692" width="10.5546875" style="66" customWidth="1"/>
    <col min="7693" max="7697" width="8" style="66" customWidth="1"/>
    <col min="7698" max="7937" width="9.109375" style="66" hidden="1"/>
    <col min="7938" max="7938" width="6.88671875" style="66" customWidth="1"/>
    <col min="7939" max="7939" width="23.33203125" style="66" customWidth="1"/>
    <col min="7940" max="7940" width="42.88671875" style="66" customWidth="1"/>
    <col min="7941" max="7941" width="14" style="66" customWidth="1"/>
    <col min="7942" max="7942" width="14.109375" style="66" customWidth="1"/>
    <col min="7943" max="7943" width="13" style="66" customWidth="1"/>
    <col min="7944" max="7944" width="14" style="66" customWidth="1"/>
    <col min="7945" max="7945" width="15" style="66" customWidth="1"/>
    <col min="7946" max="7946" width="15.21875" style="66" customWidth="1"/>
    <col min="7947" max="7947" width="1.88671875" style="66" customWidth="1"/>
    <col min="7948" max="7948" width="10.5546875" style="66" customWidth="1"/>
    <col min="7949" max="7953" width="8" style="66" customWidth="1"/>
    <col min="7954" max="8193" width="9.109375" style="66" hidden="1"/>
    <col min="8194" max="8194" width="6.88671875" style="66" customWidth="1"/>
    <col min="8195" max="8195" width="23.33203125" style="66" customWidth="1"/>
    <col min="8196" max="8196" width="42.88671875" style="66" customWidth="1"/>
    <col min="8197" max="8197" width="14" style="66" customWidth="1"/>
    <col min="8198" max="8198" width="14.109375" style="66" customWidth="1"/>
    <col min="8199" max="8199" width="13" style="66" customWidth="1"/>
    <col min="8200" max="8200" width="14" style="66" customWidth="1"/>
    <col min="8201" max="8201" width="15" style="66" customWidth="1"/>
    <col min="8202" max="8202" width="15.21875" style="66" customWidth="1"/>
    <col min="8203" max="8203" width="1.88671875" style="66" customWidth="1"/>
    <col min="8204" max="8204" width="10.5546875" style="66" customWidth="1"/>
    <col min="8205" max="8209" width="8" style="66" customWidth="1"/>
    <col min="8210" max="8449" width="9.109375" style="66" hidden="1"/>
    <col min="8450" max="8450" width="6.88671875" style="66" customWidth="1"/>
    <col min="8451" max="8451" width="23.33203125" style="66" customWidth="1"/>
    <col min="8452" max="8452" width="42.88671875" style="66" customWidth="1"/>
    <col min="8453" max="8453" width="14" style="66" customWidth="1"/>
    <col min="8454" max="8454" width="14.109375" style="66" customWidth="1"/>
    <col min="8455" max="8455" width="13" style="66" customWidth="1"/>
    <col min="8456" max="8456" width="14" style="66" customWidth="1"/>
    <col min="8457" max="8457" width="15" style="66" customWidth="1"/>
    <col min="8458" max="8458" width="15.21875" style="66" customWidth="1"/>
    <col min="8459" max="8459" width="1.88671875" style="66" customWidth="1"/>
    <col min="8460" max="8460" width="10.5546875" style="66" customWidth="1"/>
    <col min="8461" max="8465" width="8" style="66" customWidth="1"/>
    <col min="8466" max="8705" width="9.109375" style="66" hidden="1"/>
    <col min="8706" max="8706" width="6.88671875" style="66" customWidth="1"/>
    <col min="8707" max="8707" width="23.33203125" style="66" customWidth="1"/>
    <col min="8708" max="8708" width="42.88671875" style="66" customWidth="1"/>
    <col min="8709" max="8709" width="14" style="66" customWidth="1"/>
    <col min="8710" max="8710" width="14.109375" style="66" customWidth="1"/>
    <col min="8711" max="8711" width="13" style="66" customWidth="1"/>
    <col min="8712" max="8712" width="14" style="66" customWidth="1"/>
    <col min="8713" max="8713" width="15" style="66" customWidth="1"/>
    <col min="8714" max="8714" width="15.21875" style="66" customWidth="1"/>
    <col min="8715" max="8715" width="1.88671875" style="66" customWidth="1"/>
    <col min="8716" max="8716" width="10.5546875" style="66" customWidth="1"/>
    <col min="8717" max="8721" width="8" style="66" customWidth="1"/>
    <col min="8722" max="8961" width="9.109375" style="66" hidden="1"/>
    <col min="8962" max="8962" width="6.88671875" style="66" customWidth="1"/>
    <col min="8963" max="8963" width="23.33203125" style="66" customWidth="1"/>
    <col min="8964" max="8964" width="42.88671875" style="66" customWidth="1"/>
    <col min="8965" max="8965" width="14" style="66" customWidth="1"/>
    <col min="8966" max="8966" width="14.109375" style="66" customWidth="1"/>
    <col min="8967" max="8967" width="13" style="66" customWidth="1"/>
    <col min="8968" max="8968" width="14" style="66" customWidth="1"/>
    <col min="8969" max="8969" width="15" style="66" customWidth="1"/>
    <col min="8970" max="8970" width="15.21875" style="66" customWidth="1"/>
    <col min="8971" max="8971" width="1.88671875" style="66" customWidth="1"/>
    <col min="8972" max="8972" width="10.5546875" style="66" customWidth="1"/>
    <col min="8973" max="8977" width="8" style="66" customWidth="1"/>
    <col min="8978" max="9217" width="9.109375" style="66" hidden="1"/>
    <col min="9218" max="9218" width="6.88671875" style="66" customWidth="1"/>
    <col min="9219" max="9219" width="23.33203125" style="66" customWidth="1"/>
    <col min="9220" max="9220" width="42.88671875" style="66" customWidth="1"/>
    <col min="9221" max="9221" width="14" style="66" customWidth="1"/>
    <col min="9222" max="9222" width="14.109375" style="66" customWidth="1"/>
    <col min="9223" max="9223" width="13" style="66" customWidth="1"/>
    <col min="9224" max="9224" width="14" style="66" customWidth="1"/>
    <col min="9225" max="9225" width="15" style="66" customWidth="1"/>
    <col min="9226" max="9226" width="15.21875" style="66" customWidth="1"/>
    <col min="9227" max="9227" width="1.88671875" style="66" customWidth="1"/>
    <col min="9228" max="9228" width="10.5546875" style="66" customWidth="1"/>
    <col min="9229" max="9233" width="8" style="66" customWidth="1"/>
    <col min="9234" max="9473" width="9.109375" style="66" hidden="1"/>
    <col min="9474" max="9474" width="6.88671875" style="66" customWidth="1"/>
    <col min="9475" max="9475" width="23.33203125" style="66" customWidth="1"/>
    <col min="9476" max="9476" width="42.88671875" style="66" customWidth="1"/>
    <col min="9477" max="9477" width="14" style="66" customWidth="1"/>
    <col min="9478" max="9478" width="14.109375" style="66" customWidth="1"/>
    <col min="9479" max="9479" width="13" style="66" customWidth="1"/>
    <col min="9480" max="9480" width="14" style="66" customWidth="1"/>
    <col min="9481" max="9481" width="15" style="66" customWidth="1"/>
    <col min="9482" max="9482" width="15.21875" style="66" customWidth="1"/>
    <col min="9483" max="9483" width="1.88671875" style="66" customWidth="1"/>
    <col min="9484" max="9484" width="10.5546875" style="66" customWidth="1"/>
    <col min="9485" max="9489" width="8" style="66" customWidth="1"/>
    <col min="9490" max="9729" width="9.109375" style="66" hidden="1"/>
    <col min="9730" max="9730" width="6.88671875" style="66" customWidth="1"/>
    <col min="9731" max="9731" width="23.33203125" style="66" customWidth="1"/>
    <col min="9732" max="9732" width="42.88671875" style="66" customWidth="1"/>
    <col min="9733" max="9733" width="14" style="66" customWidth="1"/>
    <col min="9734" max="9734" width="14.109375" style="66" customWidth="1"/>
    <col min="9735" max="9735" width="13" style="66" customWidth="1"/>
    <col min="9736" max="9736" width="14" style="66" customWidth="1"/>
    <col min="9737" max="9737" width="15" style="66" customWidth="1"/>
    <col min="9738" max="9738" width="15.21875" style="66" customWidth="1"/>
    <col min="9739" max="9739" width="1.88671875" style="66" customWidth="1"/>
    <col min="9740" max="9740" width="10.5546875" style="66" customWidth="1"/>
    <col min="9741" max="9745" width="8" style="66" customWidth="1"/>
    <col min="9746" max="9985" width="9.109375" style="66" hidden="1"/>
    <col min="9986" max="9986" width="6.88671875" style="66" customWidth="1"/>
    <col min="9987" max="9987" width="23.33203125" style="66" customWidth="1"/>
    <col min="9988" max="9988" width="42.88671875" style="66" customWidth="1"/>
    <col min="9989" max="9989" width="14" style="66" customWidth="1"/>
    <col min="9990" max="9990" width="14.109375" style="66" customWidth="1"/>
    <col min="9991" max="9991" width="13" style="66" customWidth="1"/>
    <col min="9992" max="9992" width="14" style="66" customWidth="1"/>
    <col min="9993" max="9993" width="15" style="66" customWidth="1"/>
    <col min="9994" max="9994" width="15.21875" style="66" customWidth="1"/>
    <col min="9995" max="9995" width="1.88671875" style="66" customWidth="1"/>
    <col min="9996" max="9996" width="10.5546875" style="66" customWidth="1"/>
    <col min="9997" max="10001" width="8" style="66" customWidth="1"/>
    <col min="10002" max="10241" width="9.109375" style="66" hidden="1"/>
    <col min="10242" max="10242" width="6.88671875" style="66" customWidth="1"/>
    <col min="10243" max="10243" width="23.33203125" style="66" customWidth="1"/>
    <col min="10244" max="10244" width="42.88671875" style="66" customWidth="1"/>
    <col min="10245" max="10245" width="14" style="66" customWidth="1"/>
    <col min="10246" max="10246" width="14.109375" style="66" customWidth="1"/>
    <col min="10247" max="10247" width="13" style="66" customWidth="1"/>
    <col min="10248" max="10248" width="14" style="66" customWidth="1"/>
    <col min="10249" max="10249" width="15" style="66" customWidth="1"/>
    <col min="10250" max="10250" width="15.21875" style="66" customWidth="1"/>
    <col min="10251" max="10251" width="1.88671875" style="66" customWidth="1"/>
    <col min="10252" max="10252" width="10.5546875" style="66" customWidth="1"/>
    <col min="10253" max="10257" width="8" style="66" customWidth="1"/>
    <col min="10258" max="10497" width="9.109375" style="66" hidden="1"/>
    <col min="10498" max="10498" width="6.88671875" style="66" customWidth="1"/>
    <col min="10499" max="10499" width="23.33203125" style="66" customWidth="1"/>
    <col min="10500" max="10500" width="42.88671875" style="66" customWidth="1"/>
    <col min="10501" max="10501" width="14" style="66" customWidth="1"/>
    <col min="10502" max="10502" width="14.109375" style="66" customWidth="1"/>
    <col min="10503" max="10503" width="13" style="66" customWidth="1"/>
    <col min="10504" max="10504" width="14" style="66" customWidth="1"/>
    <col min="10505" max="10505" width="15" style="66" customWidth="1"/>
    <col min="10506" max="10506" width="15.21875" style="66" customWidth="1"/>
    <col min="10507" max="10507" width="1.88671875" style="66" customWidth="1"/>
    <col min="10508" max="10508" width="10.5546875" style="66" customWidth="1"/>
    <col min="10509" max="10513" width="8" style="66" customWidth="1"/>
    <col min="10514" max="10753" width="9.109375" style="66" hidden="1"/>
    <col min="10754" max="10754" width="6.88671875" style="66" customWidth="1"/>
    <col min="10755" max="10755" width="23.33203125" style="66" customWidth="1"/>
    <col min="10756" max="10756" width="42.88671875" style="66" customWidth="1"/>
    <col min="10757" max="10757" width="14" style="66" customWidth="1"/>
    <col min="10758" max="10758" width="14.109375" style="66" customWidth="1"/>
    <col min="10759" max="10759" width="13" style="66" customWidth="1"/>
    <col min="10760" max="10760" width="14" style="66" customWidth="1"/>
    <col min="10761" max="10761" width="15" style="66" customWidth="1"/>
    <col min="10762" max="10762" width="15.21875" style="66" customWidth="1"/>
    <col min="10763" max="10763" width="1.88671875" style="66" customWidth="1"/>
    <col min="10764" max="10764" width="10.5546875" style="66" customWidth="1"/>
    <col min="10765" max="10769" width="8" style="66" customWidth="1"/>
    <col min="10770" max="11009" width="9.109375" style="66" hidden="1"/>
    <col min="11010" max="11010" width="6.88671875" style="66" customWidth="1"/>
    <col min="11011" max="11011" width="23.33203125" style="66" customWidth="1"/>
    <col min="11012" max="11012" width="42.88671875" style="66" customWidth="1"/>
    <col min="11013" max="11013" width="14" style="66" customWidth="1"/>
    <col min="11014" max="11014" width="14.109375" style="66" customWidth="1"/>
    <col min="11015" max="11015" width="13" style="66" customWidth="1"/>
    <col min="11016" max="11016" width="14" style="66" customWidth="1"/>
    <col min="11017" max="11017" width="15" style="66" customWidth="1"/>
    <col min="11018" max="11018" width="15.21875" style="66" customWidth="1"/>
    <col min="11019" max="11019" width="1.88671875" style="66" customWidth="1"/>
    <col min="11020" max="11020" width="10.5546875" style="66" customWidth="1"/>
    <col min="11021" max="11025" width="8" style="66" customWidth="1"/>
    <col min="11026" max="11265" width="9.109375" style="66" hidden="1"/>
    <col min="11266" max="11266" width="6.88671875" style="66" customWidth="1"/>
    <col min="11267" max="11267" width="23.33203125" style="66" customWidth="1"/>
    <col min="11268" max="11268" width="42.88671875" style="66" customWidth="1"/>
    <col min="11269" max="11269" width="14" style="66" customWidth="1"/>
    <col min="11270" max="11270" width="14.109375" style="66" customWidth="1"/>
    <col min="11271" max="11271" width="13" style="66" customWidth="1"/>
    <col min="11272" max="11272" width="14" style="66" customWidth="1"/>
    <col min="11273" max="11273" width="15" style="66" customWidth="1"/>
    <col min="11274" max="11274" width="15.21875" style="66" customWidth="1"/>
    <col min="11275" max="11275" width="1.88671875" style="66" customWidth="1"/>
    <col min="11276" max="11276" width="10.5546875" style="66" customWidth="1"/>
    <col min="11277" max="11281" width="8" style="66" customWidth="1"/>
    <col min="11282" max="11521" width="9.109375" style="66" hidden="1"/>
    <col min="11522" max="11522" width="6.88671875" style="66" customWidth="1"/>
    <col min="11523" max="11523" width="23.33203125" style="66" customWidth="1"/>
    <col min="11524" max="11524" width="42.88671875" style="66" customWidth="1"/>
    <col min="11525" max="11525" width="14" style="66" customWidth="1"/>
    <col min="11526" max="11526" width="14.109375" style="66" customWidth="1"/>
    <col min="11527" max="11527" width="13" style="66" customWidth="1"/>
    <col min="11528" max="11528" width="14" style="66" customWidth="1"/>
    <col min="11529" max="11529" width="15" style="66" customWidth="1"/>
    <col min="11530" max="11530" width="15.21875" style="66" customWidth="1"/>
    <col min="11531" max="11531" width="1.88671875" style="66" customWidth="1"/>
    <col min="11532" max="11532" width="10.5546875" style="66" customWidth="1"/>
    <col min="11533" max="11537" width="8" style="66" customWidth="1"/>
    <col min="11538" max="11777" width="9.109375" style="66" hidden="1"/>
    <col min="11778" max="11778" width="6.88671875" style="66" customWidth="1"/>
    <col min="11779" max="11779" width="23.33203125" style="66" customWidth="1"/>
    <col min="11780" max="11780" width="42.88671875" style="66" customWidth="1"/>
    <col min="11781" max="11781" width="14" style="66" customWidth="1"/>
    <col min="11782" max="11782" width="14.109375" style="66" customWidth="1"/>
    <col min="11783" max="11783" width="13" style="66" customWidth="1"/>
    <col min="11784" max="11784" width="14" style="66" customWidth="1"/>
    <col min="11785" max="11785" width="15" style="66" customWidth="1"/>
    <col min="11786" max="11786" width="15.21875" style="66" customWidth="1"/>
    <col min="11787" max="11787" width="1.88671875" style="66" customWidth="1"/>
    <col min="11788" max="11788" width="10.5546875" style="66" customWidth="1"/>
    <col min="11789" max="11793" width="8" style="66" customWidth="1"/>
    <col min="11794" max="12033" width="9.109375" style="66" hidden="1"/>
    <col min="12034" max="12034" width="6.88671875" style="66" customWidth="1"/>
    <col min="12035" max="12035" width="23.33203125" style="66" customWidth="1"/>
    <col min="12036" max="12036" width="42.88671875" style="66" customWidth="1"/>
    <col min="12037" max="12037" width="14" style="66" customWidth="1"/>
    <col min="12038" max="12038" width="14.109375" style="66" customWidth="1"/>
    <col min="12039" max="12039" width="13" style="66" customWidth="1"/>
    <col min="12040" max="12040" width="14" style="66" customWidth="1"/>
    <col min="12041" max="12041" width="15" style="66" customWidth="1"/>
    <col min="12042" max="12042" width="15.21875" style="66" customWidth="1"/>
    <col min="12043" max="12043" width="1.88671875" style="66" customWidth="1"/>
    <col min="12044" max="12044" width="10.5546875" style="66" customWidth="1"/>
    <col min="12045" max="12049" width="8" style="66" customWidth="1"/>
    <col min="12050" max="12289" width="9.109375" style="66" hidden="1"/>
    <col min="12290" max="12290" width="6.88671875" style="66" customWidth="1"/>
    <col min="12291" max="12291" width="23.33203125" style="66" customWidth="1"/>
    <col min="12292" max="12292" width="42.88671875" style="66" customWidth="1"/>
    <col min="12293" max="12293" width="14" style="66" customWidth="1"/>
    <col min="12294" max="12294" width="14.109375" style="66" customWidth="1"/>
    <col min="12295" max="12295" width="13" style="66" customWidth="1"/>
    <col min="12296" max="12296" width="14" style="66" customWidth="1"/>
    <col min="12297" max="12297" width="15" style="66" customWidth="1"/>
    <col min="12298" max="12298" width="15.21875" style="66" customWidth="1"/>
    <col min="12299" max="12299" width="1.88671875" style="66" customWidth="1"/>
    <col min="12300" max="12300" width="10.5546875" style="66" customWidth="1"/>
    <col min="12301" max="12305" width="8" style="66" customWidth="1"/>
    <col min="12306" max="12545" width="9.109375" style="66" hidden="1"/>
    <col min="12546" max="12546" width="6.88671875" style="66" customWidth="1"/>
    <col min="12547" max="12547" width="23.33203125" style="66" customWidth="1"/>
    <col min="12548" max="12548" width="42.88671875" style="66" customWidth="1"/>
    <col min="12549" max="12549" width="14" style="66" customWidth="1"/>
    <col min="12550" max="12550" width="14.109375" style="66" customWidth="1"/>
    <col min="12551" max="12551" width="13" style="66" customWidth="1"/>
    <col min="12552" max="12552" width="14" style="66" customWidth="1"/>
    <col min="12553" max="12553" width="15" style="66" customWidth="1"/>
    <col min="12554" max="12554" width="15.21875" style="66" customWidth="1"/>
    <col min="12555" max="12555" width="1.88671875" style="66" customWidth="1"/>
    <col min="12556" max="12556" width="10.5546875" style="66" customWidth="1"/>
    <col min="12557" max="12561" width="8" style="66" customWidth="1"/>
    <col min="12562" max="12801" width="9.109375" style="66" hidden="1"/>
    <col min="12802" max="12802" width="6.88671875" style="66" customWidth="1"/>
    <col min="12803" max="12803" width="23.33203125" style="66" customWidth="1"/>
    <col min="12804" max="12804" width="42.88671875" style="66" customWidth="1"/>
    <col min="12805" max="12805" width="14" style="66" customWidth="1"/>
    <col min="12806" max="12806" width="14.109375" style="66" customWidth="1"/>
    <col min="12807" max="12807" width="13" style="66" customWidth="1"/>
    <col min="12808" max="12808" width="14" style="66" customWidth="1"/>
    <col min="12809" max="12809" width="15" style="66" customWidth="1"/>
    <col min="12810" max="12810" width="15.21875" style="66" customWidth="1"/>
    <col min="12811" max="12811" width="1.88671875" style="66" customWidth="1"/>
    <col min="12812" max="12812" width="10.5546875" style="66" customWidth="1"/>
    <col min="12813" max="12817" width="8" style="66" customWidth="1"/>
    <col min="12818" max="13057" width="9.109375" style="66" hidden="1"/>
    <col min="13058" max="13058" width="6.88671875" style="66" customWidth="1"/>
    <col min="13059" max="13059" width="23.33203125" style="66" customWidth="1"/>
    <col min="13060" max="13060" width="42.88671875" style="66" customWidth="1"/>
    <col min="13061" max="13061" width="14" style="66" customWidth="1"/>
    <col min="13062" max="13062" width="14.109375" style="66" customWidth="1"/>
    <col min="13063" max="13063" width="13" style="66" customWidth="1"/>
    <col min="13064" max="13064" width="14" style="66" customWidth="1"/>
    <col min="13065" max="13065" width="15" style="66" customWidth="1"/>
    <col min="13066" max="13066" width="15.21875" style="66" customWidth="1"/>
    <col min="13067" max="13067" width="1.88671875" style="66" customWidth="1"/>
    <col min="13068" max="13068" width="10.5546875" style="66" customWidth="1"/>
    <col min="13069" max="13073" width="8" style="66" customWidth="1"/>
    <col min="13074" max="13313" width="9.109375" style="66" hidden="1"/>
    <col min="13314" max="13314" width="6.88671875" style="66" customWidth="1"/>
    <col min="13315" max="13315" width="23.33203125" style="66" customWidth="1"/>
    <col min="13316" max="13316" width="42.88671875" style="66" customWidth="1"/>
    <col min="13317" max="13317" width="14" style="66" customWidth="1"/>
    <col min="13318" max="13318" width="14.109375" style="66" customWidth="1"/>
    <col min="13319" max="13319" width="13" style="66" customWidth="1"/>
    <col min="13320" max="13320" width="14" style="66" customWidth="1"/>
    <col min="13321" max="13321" width="15" style="66" customWidth="1"/>
    <col min="13322" max="13322" width="15.21875" style="66" customWidth="1"/>
    <col min="13323" max="13323" width="1.88671875" style="66" customWidth="1"/>
    <col min="13324" max="13324" width="10.5546875" style="66" customWidth="1"/>
    <col min="13325" max="13329" width="8" style="66" customWidth="1"/>
    <col min="13330" max="13569" width="9.109375" style="66" hidden="1"/>
    <col min="13570" max="13570" width="6.88671875" style="66" customWidth="1"/>
    <col min="13571" max="13571" width="23.33203125" style="66" customWidth="1"/>
    <col min="13572" max="13572" width="42.88671875" style="66" customWidth="1"/>
    <col min="13573" max="13573" width="14" style="66" customWidth="1"/>
    <col min="13574" max="13574" width="14.109375" style="66" customWidth="1"/>
    <col min="13575" max="13575" width="13" style="66" customWidth="1"/>
    <col min="13576" max="13576" width="14" style="66" customWidth="1"/>
    <col min="13577" max="13577" width="15" style="66" customWidth="1"/>
    <col min="13578" max="13578" width="15.21875" style="66" customWidth="1"/>
    <col min="13579" max="13579" width="1.88671875" style="66" customWidth="1"/>
    <col min="13580" max="13580" width="10.5546875" style="66" customWidth="1"/>
    <col min="13581" max="13585" width="8" style="66" customWidth="1"/>
    <col min="13586" max="13825" width="9.109375" style="66" hidden="1"/>
    <col min="13826" max="13826" width="6.88671875" style="66" customWidth="1"/>
    <col min="13827" max="13827" width="23.33203125" style="66" customWidth="1"/>
    <col min="13828" max="13828" width="42.88671875" style="66" customWidth="1"/>
    <col min="13829" max="13829" width="14" style="66" customWidth="1"/>
    <col min="13830" max="13830" width="14.109375" style="66" customWidth="1"/>
    <col min="13831" max="13831" width="13" style="66" customWidth="1"/>
    <col min="13832" max="13832" width="14" style="66" customWidth="1"/>
    <col min="13833" max="13833" width="15" style="66" customWidth="1"/>
    <col min="13834" max="13834" width="15.21875" style="66" customWidth="1"/>
    <col min="13835" max="13835" width="1.88671875" style="66" customWidth="1"/>
    <col min="13836" max="13836" width="10.5546875" style="66" customWidth="1"/>
    <col min="13837" max="13841" width="8" style="66" customWidth="1"/>
    <col min="13842" max="14081" width="9.109375" style="66" hidden="1"/>
    <col min="14082" max="14082" width="6.88671875" style="66" customWidth="1"/>
    <col min="14083" max="14083" width="23.33203125" style="66" customWidth="1"/>
    <col min="14084" max="14084" width="42.88671875" style="66" customWidth="1"/>
    <col min="14085" max="14085" width="14" style="66" customWidth="1"/>
    <col min="14086" max="14086" width="14.109375" style="66" customWidth="1"/>
    <col min="14087" max="14087" width="13" style="66" customWidth="1"/>
    <col min="14088" max="14088" width="14" style="66" customWidth="1"/>
    <col min="14089" max="14089" width="15" style="66" customWidth="1"/>
    <col min="14090" max="14090" width="15.21875" style="66" customWidth="1"/>
    <col min="14091" max="14091" width="1.88671875" style="66" customWidth="1"/>
    <col min="14092" max="14092" width="10.5546875" style="66" customWidth="1"/>
    <col min="14093" max="14097" width="8" style="66" customWidth="1"/>
    <col min="14098" max="14337" width="9.109375" style="66" hidden="1"/>
    <col min="14338" max="14338" width="6.88671875" style="66" customWidth="1"/>
    <col min="14339" max="14339" width="23.33203125" style="66" customWidth="1"/>
    <col min="14340" max="14340" width="42.88671875" style="66" customWidth="1"/>
    <col min="14341" max="14341" width="14" style="66" customWidth="1"/>
    <col min="14342" max="14342" width="14.109375" style="66" customWidth="1"/>
    <col min="14343" max="14343" width="13" style="66" customWidth="1"/>
    <col min="14344" max="14344" width="14" style="66" customWidth="1"/>
    <col min="14345" max="14345" width="15" style="66" customWidth="1"/>
    <col min="14346" max="14346" width="15.21875" style="66" customWidth="1"/>
    <col min="14347" max="14347" width="1.88671875" style="66" customWidth="1"/>
    <col min="14348" max="14348" width="10.5546875" style="66" customWidth="1"/>
    <col min="14349" max="14353" width="8" style="66" customWidth="1"/>
    <col min="14354" max="14593" width="9.109375" style="66" hidden="1"/>
    <col min="14594" max="14594" width="6.88671875" style="66" customWidth="1"/>
    <col min="14595" max="14595" width="23.33203125" style="66" customWidth="1"/>
    <col min="14596" max="14596" width="42.88671875" style="66" customWidth="1"/>
    <col min="14597" max="14597" width="14" style="66" customWidth="1"/>
    <col min="14598" max="14598" width="14.109375" style="66" customWidth="1"/>
    <col min="14599" max="14599" width="13" style="66" customWidth="1"/>
    <col min="14600" max="14600" width="14" style="66" customWidth="1"/>
    <col min="14601" max="14601" width="15" style="66" customWidth="1"/>
    <col min="14602" max="14602" width="15.21875" style="66" customWidth="1"/>
    <col min="14603" max="14603" width="1.88671875" style="66" customWidth="1"/>
    <col min="14604" max="14604" width="10.5546875" style="66" customWidth="1"/>
    <col min="14605" max="14609" width="8" style="66" customWidth="1"/>
    <col min="14610" max="14849" width="9.109375" style="66" hidden="1"/>
    <col min="14850" max="14850" width="6.88671875" style="66" customWidth="1"/>
    <col min="14851" max="14851" width="23.33203125" style="66" customWidth="1"/>
    <col min="14852" max="14852" width="42.88671875" style="66" customWidth="1"/>
    <col min="14853" max="14853" width="14" style="66" customWidth="1"/>
    <col min="14854" max="14854" width="14.109375" style="66" customWidth="1"/>
    <col min="14855" max="14855" width="13" style="66" customWidth="1"/>
    <col min="14856" max="14856" width="14" style="66" customWidth="1"/>
    <col min="14857" max="14857" width="15" style="66" customWidth="1"/>
    <col min="14858" max="14858" width="15.21875" style="66" customWidth="1"/>
    <col min="14859" max="14859" width="1.88671875" style="66" customWidth="1"/>
    <col min="14860" max="14860" width="10.5546875" style="66" customWidth="1"/>
    <col min="14861" max="14865" width="8" style="66" customWidth="1"/>
    <col min="14866" max="15105" width="9.109375" style="66" hidden="1"/>
    <col min="15106" max="15106" width="6.88671875" style="66" customWidth="1"/>
    <col min="15107" max="15107" width="23.33203125" style="66" customWidth="1"/>
    <col min="15108" max="15108" width="42.88671875" style="66" customWidth="1"/>
    <col min="15109" max="15109" width="14" style="66" customWidth="1"/>
    <col min="15110" max="15110" width="14.109375" style="66" customWidth="1"/>
    <col min="15111" max="15111" width="13" style="66" customWidth="1"/>
    <col min="15112" max="15112" width="14" style="66" customWidth="1"/>
    <col min="15113" max="15113" width="15" style="66" customWidth="1"/>
    <col min="15114" max="15114" width="15.21875" style="66" customWidth="1"/>
    <col min="15115" max="15115" width="1.88671875" style="66" customWidth="1"/>
    <col min="15116" max="15116" width="10.5546875" style="66" customWidth="1"/>
    <col min="15117" max="15121" width="8" style="66" customWidth="1"/>
    <col min="15122" max="15361" width="9.109375" style="66" hidden="1"/>
    <col min="15362" max="15362" width="6.88671875" style="66" customWidth="1"/>
    <col min="15363" max="15363" width="23.33203125" style="66" customWidth="1"/>
    <col min="15364" max="15364" width="42.88671875" style="66" customWidth="1"/>
    <col min="15365" max="15365" width="14" style="66" customWidth="1"/>
    <col min="15366" max="15366" width="14.109375" style="66" customWidth="1"/>
    <col min="15367" max="15367" width="13" style="66" customWidth="1"/>
    <col min="15368" max="15368" width="14" style="66" customWidth="1"/>
    <col min="15369" max="15369" width="15" style="66" customWidth="1"/>
    <col min="15370" max="15370" width="15.21875" style="66" customWidth="1"/>
    <col min="15371" max="15371" width="1.88671875" style="66" customWidth="1"/>
    <col min="15372" max="15372" width="10.5546875" style="66" customWidth="1"/>
    <col min="15373" max="15377" width="8" style="66" customWidth="1"/>
    <col min="15378" max="15617" width="9.109375" style="66" hidden="1"/>
    <col min="15618" max="15618" width="6.88671875" style="66" customWidth="1"/>
    <col min="15619" max="15619" width="23.33203125" style="66" customWidth="1"/>
    <col min="15620" max="15620" width="42.88671875" style="66" customWidth="1"/>
    <col min="15621" max="15621" width="14" style="66" customWidth="1"/>
    <col min="15622" max="15622" width="14.109375" style="66" customWidth="1"/>
    <col min="15623" max="15623" width="13" style="66" customWidth="1"/>
    <col min="15624" max="15624" width="14" style="66" customWidth="1"/>
    <col min="15625" max="15625" width="15" style="66" customWidth="1"/>
    <col min="15626" max="15626" width="15.21875" style="66" customWidth="1"/>
    <col min="15627" max="15627" width="1.88671875" style="66" customWidth="1"/>
    <col min="15628" max="15628" width="10.5546875" style="66" customWidth="1"/>
    <col min="15629" max="15633" width="8" style="66" customWidth="1"/>
    <col min="15634" max="15873" width="9.109375" style="66" hidden="1"/>
    <col min="15874" max="15874" width="6.88671875" style="66" customWidth="1"/>
    <col min="15875" max="15875" width="23.33203125" style="66" customWidth="1"/>
    <col min="15876" max="15876" width="42.88671875" style="66" customWidth="1"/>
    <col min="15877" max="15877" width="14" style="66" customWidth="1"/>
    <col min="15878" max="15878" width="14.109375" style="66" customWidth="1"/>
    <col min="15879" max="15879" width="13" style="66" customWidth="1"/>
    <col min="15880" max="15880" width="14" style="66" customWidth="1"/>
    <col min="15881" max="15881" width="15" style="66" customWidth="1"/>
    <col min="15882" max="15882" width="15.21875" style="66" customWidth="1"/>
    <col min="15883" max="15883" width="1.88671875" style="66" customWidth="1"/>
    <col min="15884" max="15884" width="10.5546875" style="66" customWidth="1"/>
    <col min="15885" max="15889" width="8" style="66" customWidth="1"/>
    <col min="15890" max="16129" width="9.109375" style="66" hidden="1"/>
    <col min="16130" max="16130" width="6.88671875" style="66" customWidth="1"/>
    <col min="16131" max="16131" width="23.33203125" style="66" customWidth="1"/>
    <col min="16132" max="16132" width="42.88671875" style="66" customWidth="1"/>
    <col min="16133" max="16133" width="14" style="66" customWidth="1"/>
    <col min="16134" max="16134" width="14.109375" style="66" customWidth="1"/>
    <col min="16135" max="16135" width="13" style="66" customWidth="1"/>
    <col min="16136" max="16136" width="14" style="66" customWidth="1"/>
    <col min="16137" max="16137" width="15" style="66" customWidth="1"/>
    <col min="16138" max="16138" width="15.21875" style="66" customWidth="1"/>
    <col min="16139" max="16139" width="1.88671875" style="66" customWidth="1"/>
    <col min="16140" max="16140" width="10.5546875" style="66" customWidth="1"/>
    <col min="16141" max="16145" width="8" style="66" customWidth="1"/>
    <col min="16146" max="16384" width="9.109375" style="66" hidden="1"/>
  </cols>
  <sheetData>
    <row r="1" spans="1:246" s="53" customFormat="1" ht="21.6" customHeight="1">
      <c r="A1" s="489" t="s">
        <v>8</v>
      </c>
      <c r="B1" s="489"/>
      <c r="C1" s="489"/>
      <c r="D1" s="489"/>
      <c r="E1" s="489"/>
      <c r="F1" s="489"/>
      <c r="G1" s="489"/>
      <c r="H1" s="489"/>
    </row>
    <row r="2" spans="1:246" s="53" customFormat="1" ht="21.6" customHeight="1">
      <c r="A2" s="490" t="s">
        <v>131</v>
      </c>
      <c r="B2" s="490"/>
      <c r="C2" s="490"/>
      <c r="D2" s="490"/>
      <c r="E2" s="490"/>
      <c r="F2" s="490"/>
      <c r="G2" s="490"/>
      <c r="H2" s="490"/>
    </row>
    <row r="3" spans="1:246" s="53" customFormat="1" ht="20.399999999999999" customHeight="1">
      <c r="A3" s="53" t="s">
        <v>9</v>
      </c>
      <c r="E3" s="52"/>
      <c r="F3" s="52"/>
      <c r="G3" s="82">
        <v>0.3</v>
      </c>
      <c r="H3" s="52"/>
    </row>
    <row r="4" spans="1:246" s="53" customFormat="1" ht="36.6" customHeight="1">
      <c r="A4" s="54" t="s">
        <v>0</v>
      </c>
      <c r="B4" s="54" t="s">
        <v>2</v>
      </c>
      <c r="C4" s="54" t="s">
        <v>6</v>
      </c>
      <c r="D4" s="54" t="s">
        <v>10</v>
      </c>
      <c r="E4" s="56" t="s">
        <v>26</v>
      </c>
      <c r="F4" s="55" t="s">
        <v>3</v>
      </c>
      <c r="G4" s="56" t="s">
        <v>11</v>
      </c>
      <c r="H4" s="57" t="s">
        <v>4</v>
      </c>
    </row>
    <row r="5" spans="1:246" s="53" customFormat="1" ht="19.05" customHeight="1">
      <c r="A5" s="58">
        <v>1</v>
      </c>
      <c r="B5" s="491" t="s">
        <v>128</v>
      </c>
      <c r="C5" s="84" t="s">
        <v>21</v>
      </c>
      <c r="D5" s="498" t="s">
        <v>116</v>
      </c>
      <c r="E5" s="90">
        <f>COUNTIFS(Table13514520105[[#All],[Sales]],"จันทราภรณ์ สุภาพวนิช",Table13514520105[[#All],[รายการเบิก
คอมขาย]],"&gt;0")</f>
        <v>0</v>
      </c>
      <c r="F5" s="71">
        <f>SUMIF(Table13514520105[[#All],[Sales]],"คุณจันทราภรณ์ สุภาพวนิช",Table13514520105[[#All],[รายการเบิก
คอมขาย]])</f>
        <v>0</v>
      </c>
      <c r="G5" s="86">
        <f>F5*$G$3</f>
        <v>0</v>
      </c>
      <c r="H5" s="86">
        <f t="shared" ref="H5:H11" si="0">SUM(F5-G5)</f>
        <v>0</v>
      </c>
      <c r="I5" s="219"/>
      <c r="J5" s="87"/>
    </row>
    <row r="6" spans="1:246" s="53" customFormat="1" ht="19.05" customHeight="1">
      <c r="A6" s="58"/>
      <c r="B6" s="492"/>
      <c r="C6" s="84" t="s">
        <v>95</v>
      </c>
      <c r="D6" s="499"/>
      <c r="E6" s="90">
        <f>COUNTIFS(Table13514520105[[#All],[Sales]],"คุณจินตนา อ้อยหวาน",Table13514520105[[#All],[รายการเบิก
คอมขาย]],"&gt;0")</f>
        <v>0</v>
      </c>
      <c r="F6" s="71">
        <f>SUMIF(Table13514520105[[#All],[Sales]],"คุณจินตนา อ้อยหวาน",Table13514520105[[#All],[รายการเบิก
คอมขาย]])</f>
        <v>0</v>
      </c>
      <c r="G6" s="86">
        <f>F6*$G$3</f>
        <v>0</v>
      </c>
      <c r="H6" s="86">
        <f t="shared" si="0"/>
        <v>0</v>
      </c>
      <c r="I6" s="59"/>
      <c r="J6" s="88"/>
    </row>
    <row r="7" spans="1:246" s="53" customFormat="1" ht="19.05" customHeight="1">
      <c r="A7" s="58"/>
      <c r="B7" s="492"/>
      <c r="C7" s="84" t="s">
        <v>85</v>
      </c>
      <c r="D7" s="499"/>
      <c r="E7" s="90">
        <f>COUNTIFS(Table13514520105[[#All],[Sales]],"คุณพัชรพรรณ พึ่งพา",Table13514520105[[#All],[รายการเบิก
คอมขาย]],"&gt;0")</f>
        <v>1</v>
      </c>
      <c r="F7" s="72">
        <f>SUMIF(Table13514520105[[#All],[Sales]],"คุณพัชรพรรณ พึ่งพา",Table13514520105[[#All],[รายการเบิก
คอมขาย]])</f>
        <v>1599</v>
      </c>
      <c r="G7" s="484">
        <v>0</v>
      </c>
      <c r="H7" s="484">
        <f t="shared" ref="H7" si="1">SUM(F7-G7)</f>
        <v>1599</v>
      </c>
      <c r="I7" s="59"/>
      <c r="J7" s="88"/>
    </row>
    <row r="8" spans="1:246" s="53" customFormat="1" ht="19.05" customHeight="1">
      <c r="A8" s="58"/>
      <c r="B8" s="492"/>
      <c r="C8" s="216" t="s">
        <v>103</v>
      </c>
      <c r="D8" s="499"/>
      <c r="E8" s="90">
        <f>COUNTIFS(Table13514520105[[#All],[Sales]],"คุณดาราวรรณ",Table13514520105[[#All],[รายการเบิก
คอมขาย]],"&gt;0")</f>
        <v>0</v>
      </c>
      <c r="F8" s="71">
        <f>SUMIF(Table13514520105[[#All],[Sales]],"คุณดาราวรรณ",Table13514520105[[#All],[รายการเบิก
คอมขาย]])</f>
        <v>0</v>
      </c>
      <c r="G8" s="86">
        <f>F8*$G$3</f>
        <v>0</v>
      </c>
      <c r="H8" s="86">
        <f t="shared" si="0"/>
        <v>0</v>
      </c>
      <c r="I8" s="59"/>
      <c r="J8" s="88"/>
    </row>
    <row r="9" spans="1:246" s="53" customFormat="1" ht="19.05" customHeight="1">
      <c r="A9" s="58"/>
      <c r="B9" s="492"/>
      <c r="C9" s="236" t="s">
        <v>80</v>
      </c>
      <c r="D9" s="499"/>
      <c r="E9" s="90">
        <f>COUNTIFS(Table13514520105[[#All],[Sales]],"คุณนิยนต์  อยู่ทะเล",Table13514520105[[#All],[รายการเบิก
คอมขาย]],"&gt;0")</f>
        <v>0</v>
      </c>
      <c r="F9" s="71">
        <f>SUMIF(Table13514520105[[#All],[Sales]],"คุณนิยนต์  อยู่ทะเล",Table13514520105[[#All],[รายการเบิก
คอมขาย]])</f>
        <v>0</v>
      </c>
      <c r="G9" s="86">
        <v>0</v>
      </c>
      <c r="H9" s="86">
        <f t="shared" si="0"/>
        <v>0</v>
      </c>
      <c r="I9" s="59"/>
      <c r="J9" s="88"/>
    </row>
    <row r="10" spans="1:246" s="53" customFormat="1" ht="19.05" customHeight="1">
      <c r="A10" s="58"/>
      <c r="B10" s="493"/>
      <c r="C10" s="84" t="s">
        <v>41</v>
      </c>
      <c r="D10" s="500"/>
      <c r="E10" s="90">
        <f>COUNTIFS(Table13514520105[[#All],[Sales]],"คุณดาราวรรณ",Table13514520105[[#All],[รายการเบิก
คอมขาย]],"&gt;0")</f>
        <v>0</v>
      </c>
      <c r="F10" s="71">
        <f>SUMIF(Table13514520105[[#All],[Sales]],"คุณดาวรรณ",Table13514520105[[#All],[รายการเบิก
คอมขาย]])</f>
        <v>0</v>
      </c>
      <c r="G10" s="86">
        <f t="shared" ref="G10" si="2">F10*$G$3</f>
        <v>0</v>
      </c>
      <c r="H10" s="86">
        <f t="shared" si="0"/>
        <v>0</v>
      </c>
      <c r="I10" s="59"/>
      <c r="J10" s="88"/>
    </row>
    <row r="11" spans="1:246" s="60" customFormat="1" ht="19.05" customHeight="1">
      <c r="A11" s="80">
        <v>2</v>
      </c>
      <c r="B11" s="494" t="s">
        <v>20</v>
      </c>
      <c r="C11" s="84" t="s">
        <v>21</v>
      </c>
      <c r="D11" s="501" t="s">
        <v>27</v>
      </c>
      <c r="E11" s="91">
        <f>COUNTIFS(Table13514520105[[#All],[Sales]],"จันทราภรณ์ สุภาพวนิช",Table13514520105[[#All],[Total
คอมฯ อุปกรณ์]],"&gt;1")</f>
        <v>0</v>
      </c>
      <c r="F11" s="86">
        <f>SUMIF(Table13514520105[[#All],[Sales]],"คุณจันทราภรณ์ สุภาพวนิช",Table13514520105[[#All],[Total
คอมฯ อุปกรณ์]])</f>
        <v>0</v>
      </c>
      <c r="G11" s="86">
        <v>0</v>
      </c>
      <c r="H11" s="86">
        <f t="shared" si="0"/>
        <v>0</v>
      </c>
      <c r="I11" s="59"/>
      <c r="J11" s="89"/>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row>
    <row r="12" spans="1:246" s="79" customFormat="1" ht="19.05" customHeight="1">
      <c r="A12" s="61"/>
      <c r="B12" s="495"/>
      <c r="C12" s="84" t="s">
        <v>95</v>
      </c>
      <c r="D12" s="502"/>
      <c r="E12" s="91">
        <f>COUNTIFS(Table13514520105[[#All],[Sales]],"คุณจินตนา อ้อยหวาน",Table13514520105[[#All],[Total
คอมฯ อุปกรณ์]],"&gt;1")</f>
        <v>0</v>
      </c>
      <c r="F12" s="86">
        <f>SUMIF(Table13514520105[[#All],[Sales]],"คุณจินตนา อ้อยหวาน",Table13514520105[[#All],[Total
คอมฯ อุปกรณ์]])</f>
        <v>0</v>
      </c>
      <c r="G12" s="86">
        <v>0</v>
      </c>
      <c r="H12" s="86">
        <f t="shared" ref="H12:H16" si="3">SUM(F12-G12)</f>
        <v>0</v>
      </c>
      <c r="I12" s="59"/>
      <c r="J12" s="88"/>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row>
    <row r="13" spans="1:246" s="79" customFormat="1" ht="19.05" customHeight="1">
      <c r="A13" s="61"/>
      <c r="B13" s="495"/>
      <c r="C13" s="84" t="s">
        <v>85</v>
      </c>
      <c r="D13" s="502"/>
      <c r="E13" s="91">
        <f>COUNTIFS(Table13514520105[[#All],[Sales]],"คุณพัชรพรรณ พึ่งพา",Table13514520105[[#All],[Total
คอมฯ อุปกรณ์]],"&gt;1")</f>
        <v>0</v>
      </c>
      <c r="F13" s="86">
        <f>SUMIF(Table13514520105[[#All],[Sales]],"คุณพัชรพรรณ พึ่งพา",Table13514520105[[#All],[Total
คอมฯ อุปกรณ์]])</f>
        <v>0</v>
      </c>
      <c r="G13" s="86">
        <v>0</v>
      </c>
      <c r="H13" s="86">
        <f t="shared" si="3"/>
        <v>0</v>
      </c>
      <c r="I13" s="59"/>
      <c r="J13" s="88"/>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row>
    <row r="14" spans="1:246" s="79" customFormat="1" ht="19.05" customHeight="1">
      <c r="A14" s="61"/>
      <c r="B14" s="495"/>
      <c r="C14" s="217" t="s">
        <v>103</v>
      </c>
      <c r="D14" s="502"/>
      <c r="E14" s="91">
        <f>COUNTIFS(Table13514520105[[#All],[Sales]],"คุณนรินทร์ ปิงมูล",Table13514520105[[#All],[Total
คอมฯ อุปกรณ์]],"&gt;1")</f>
        <v>0</v>
      </c>
      <c r="F14" s="86">
        <f>SUMIF(Table13514520105[[#All],[Sales]],"คุณนรินทร์ ปิงมูล",Table13514520105[[#All],[Total
คอมฯ อุปกรณ์]])</f>
        <v>0</v>
      </c>
      <c r="G14" s="86">
        <v>0</v>
      </c>
      <c r="H14" s="86">
        <f t="shared" si="3"/>
        <v>0</v>
      </c>
      <c r="I14" s="59"/>
      <c r="J14" s="88"/>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row>
    <row r="15" spans="1:246" s="79" customFormat="1" ht="19.05" customHeight="1">
      <c r="A15" s="61"/>
      <c r="B15" s="495"/>
      <c r="C15" s="217" t="s">
        <v>80</v>
      </c>
      <c r="D15" s="502"/>
      <c r="E15" s="91">
        <f>COUNTIFS(Table13514520105[[#All],[Sales]],"คุณนิยนต์  อยู่ทะเล",Table13514520105[[#All],[Total
คอมฯ อุปกรณ์]],"&gt;1")</f>
        <v>0</v>
      </c>
      <c r="F15" s="86">
        <f>SUMIF(Table13514520105[[#All],[Sales]],"คุณนิยนต์  อยู่ทะเล",Table13514520105[[#All],[Total
คอมฯ อุปกรณ์]])</f>
        <v>0</v>
      </c>
      <c r="G15" s="86">
        <v>0</v>
      </c>
      <c r="H15" s="86">
        <f t="shared" si="3"/>
        <v>0</v>
      </c>
      <c r="I15" s="59"/>
      <c r="J15" s="88"/>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row>
    <row r="16" spans="1:246" s="79" customFormat="1" ht="19.05" customHeight="1">
      <c r="A16" s="81"/>
      <c r="B16" s="495"/>
      <c r="C16" s="475" t="s">
        <v>41</v>
      </c>
      <c r="D16" s="503"/>
      <c r="E16" s="91">
        <f>COUNTIFS(Table13514520105[[#All],[Sales]],"คุณรัฏฎิการ์",Table13514520105[[#All],[Total
คอมฯ อุปกรณ์]],"&gt;1")</f>
        <v>0</v>
      </c>
      <c r="F16" s="86">
        <f>SUMIF(Table13514520105[[#All],[Sales]],"คุณรัฏฎิการ์",Table13514520105[[#All],[Total
คอมฯ อุปกรณ์]])</f>
        <v>0</v>
      </c>
      <c r="G16" s="86">
        <v>0</v>
      </c>
      <c r="H16" s="86">
        <f t="shared" si="3"/>
        <v>0</v>
      </c>
      <c r="I16" s="59"/>
      <c r="J16" s="59"/>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row>
    <row r="17" spans="1:13" s="53" customFormat="1" ht="19.05" customHeight="1">
      <c r="A17" s="80">
        <v>3</v>
      </c>
      <c r="B17" s="496" t="s">
        <v>12</v>
      </c>
      <c r="C17" s="84" t="s">
        <v>21</v>
      </c>
      <c r="D17" s="406" t="s">
        <v>81</v>
      </c>
      <c r="E17" s="91">
        <f>COUNTIFS(Table13514520105[[#All],[Sales]],"คุณจันทราภรณ์ สุภาพวนิช",Table13514520105[[#All],[Total 
คอมฯค่าติดตั้ง/ค่าเชื่อมสัญญาณ]],"&gt;1")</f>
        <v>0</v>
      </c>
      <c r="F17" s="86">
        <f>SUMIF(Table13514520105[[#All],[Sales]],"คุณจันทราภรณ์ สุภาพวนิช",Table13514520105[[#All],[Total 
คอมฯค่าติดตั้ง/ค่าเชื่อมสัญญาณ]])</f>
        <v>0</v>
      </c>
      <c r="G17" s="86">
        <v>0</v>
      </c>
      <c r="H17" s="86">
        <f t="shared" ref="H17" si="4">SUM(F17-G17)</f>
        <v>0</v>
      </c>
      <c r="I17" s="59"/>
      <c r="J17" s="62"/>
    </row>
    <row r="18" spans="1:13" s="53" customFormat="1" ht="19.05" customHeight="1">
      <c r="A18" s="61"/>
      <c r="B18" s="496"/>
      <c r="C18" s="85" t="s">
        <v>95</v>
      </c>
      <c r="D18" s="481" t="s">
        <v>82</v>
      </c>
      <c r="E18" s="91">
        <f>COUNTIFS(Table13514520105[[#All],[Sales]],"คุณจินตนา อ้อยหวาน",Table13514520105[[#All],[Total 
คอมฯค่าติดตั้ง/ค่าเชื่อมสัญญาณ]],"&gt;1")</f>
        <v>0</v>
      </c>
      <c r="F18" s="86">
        <f>SUMIF(Table13514520105[[#All],[Sales]],"คุณจินตนา อ้อยหวาน",Table13514520105[[#All],[Total 
คอมฯค่าติดตั้ง/ค่าเชื่อมสัญญาณ]])</f>
        <v>0</v>
      </c>
      <c r="G18" s="86">
        <v>0</v>
      </c>
      <c r="H18" s="86">
        <f t="shared" ref="H18:H21" si="5">SUM(F18-G18)</f>
        <v>0</v>
      </c>
      <c r="I18" s="59"/>
      <c r="J18" s="62"/>
    </row>
    <row r="19" spans="1:13" s="53" customFormat="1" ht="19.05" customHeight="1">
      <c r="A19" s="61"/>
      <c r="B19" s="496"/>
      <c r="C19" s="85" t="s">
        <v>85</v>
      </c>
      <c r="D19" s="249"/>
      <c r="E19" s="91">
        <f>COUNTIFS(Table13514520105[[#All],[Sales]],"คุณพัชรพรรณ พึ่งพา",Table13514520105[[#All],[Total 
คอมฯค่าติดตั้ง/ค่าเชื่อมสัญญาณ]],"&gt;1")</f>
        <v>0</v>
      </c>
      <c r="F19" s="86">
        <f>SUMIF(Table13514520105[[#All],[Sales]],"คุณพัชรพรรณ พึ่งพา",Table13514520105[[#All],[Total 
คอมฯค่าติดตั้ง/ค่าเชื่อมสัญญาณ]])</f>
        <v>0</v>
      </c>
      <c r="G19" s="86">
        <v>0</v>
      </c>
      <c r="H19" s="86">
        <f t="shared" si="5"/>
        <v>0</v>
      </c>
      <c r="I19" s="59"/>
      <c r="J19" s="62"/>
    </row>
    <row r="20" spans="1:13" s="53" customFormat="1" ht="19.05" customHeight="1">
      <c r="A20" s="61"/>
      <c r="B20" s="497"/>
      <c r="C20" s="217" t="s">
        <v>80</v>
      </c>
      <c r="D20" s="249"/>
      <c r="E20" s="91">
        <f>COUNTIFS(Table13514520105[[#All],[Sales]],"คุณนิยนต์  อยู่ทะเล",Table13514520105[[#All],[Total 
คอมฯค่าติดตั้ง/ค่าเชื่อมสัญญาณ]],"&gt;1")</f>
        <v>0</v>
      </c>
      <c r="F20" s="86">
        <f>SUMIF(Table13514520105[[#All],[Sales]],"คุณนิยนต์  อยู่ทะเล",Table13514520105[[#All],[Total 
คอมฯค่าติดตั้ง/ค่าเชื่อมสัญญาณ]])</f>
        <v>0</v>
      </c>
      <c r="G20" s="86">
        <v>0</v>
      </c>
      <c r="H20" s="86">
        <f t="shared" si="5"/>
        <v>0</v>
      </c>
      <c r="I20" s="59"/>
      <c r="J20" s="62"/>
    </row>
    <row r="21" spans="1:13" s="53" customFormat="1" ht="19.05" customHeight="1">
      <c r="A21" s="61"/>
      <c r="B21" s="496"/>
      <c r="C21" s="476" t="s">
        <v>41</v>
      </c>
      <c r="D21" s="250"/>
      <c r="E21" s="91">
        <f>COUNTIFS(Table13514520105[[#All],[Sales]],"คุณรัฏฎิการ์",Table13514520105[[#All],[Total 
คอมฯค่าติดตั้ง/ค่าเชื่อมสัญญาณ]],"&gt;1")</f>
        <v>0</v>
      </c>
      <c r="F21" s="86">
        <f>SUMIF(Table13514520105[[#All],[Sales]],"คุณรัฏฎิการ์",Table13514520105[[#All],[Total 
คอมฯค่าติดตั้ง/ค่าเชื่อมสัญญาณ]])</f>
        <v>0</v>
      </c>
      <c r="G21" s="86">
        <v>0</v>
      </c>
      <c r="H21" s="86">
        <f t="shared" si="5"/>
        <v>0</v>
      </c>
      <c r="I21" s="62"/>
      <c r="J21" s="62"/>
    </row>
    <row r="22" spans="1:13" s="53" customFormat="1" ht="21" customHeight="1">
      <c r="A22" s="63"/>
      <c r="B22" s="64" t="s">
        <v>13</v>
      </c>
      <c r="C22" s="64"/>
      <c r="D22" s="64"/>
      <c r="E22" s="65">
        <f>SUM(E5:E21)</f>
        <v>1</v>
      </c>
      <c r="F22" s="65">
        <f>SUM(F5:F21)</f>
        <v>1599</v>
      </c>
      <c r="G22" s="65">
        <f>SUM(G5:G21)</f>
        <v>0</v>
      </c>
      <c r="H22" s="83">
        <f>SUM(H5:H21)</f>
        <v>1599</v>
      </c>
      <c r="I22" s="62"/>
      <c r="J22" s="62"/>
    </row>
    <row r="23" spans="1:13" s="53" customFormat="1" ht="13.95" customHeight="1">
      <c r="B23" s="96"/>
      <c r="C23" s="96"/>
      <c r="D23" s="96"/>
      <c r="E23" s="97"/>
      <c r="F23" s="97"/>
      <c r="G23" s="97"/>
      <c r="H23" s="113"/>
      <c r="I23" s="97"/>
    </row>
    <row r="24" spans="1:13" s="53" customFormat="1" ht="7.95" customHeight="1">
      <c r="B24" s="96"/>
      <c r="C24" s="96"/>
      <c r="D24" s="96"/>
      <c r="E24" s="97"/>
      <c r="F24" s="97"/>
      <c r="G24" s="97"/>
      <c r="H24" s="97"/>
      <c r="I24" s="97"/>
    </row>
    <row r="25" spans="1:13" ht="19.95" customHeight="1">
      <c r="B25" s="360" t="s">
        <v>32</v>
      </c>
      <c r="C25" s="225"/>
      <c r="D25" s="225"/>
      <c r="E25" s="225"/>
      <c r="F25" s="225"/>
      <c r="G25" s="225"/>
      <c r="H25" s="225"/>
      <c r="I25" s="225"/>
      <c r="J25" s="337"/>
      <c r="K25" s="337"/>
      <c r="L25" s="337"/>
      <c r="M25" s="338"/>
    </row>
    <row r="26" spans="1:13" s="53" customFormat="1" ht="14.55" customHeight="1">
      <c r="B26" s="140"/>
      <c r="C26" s="60"/>
      <c r="D26" s="60"/>
      <c r="E26" s="141"/>
      <c r="F26" s="141"/>
      <c r="G26" s="141"/>
      <c r="H26" s="141"/>
      <c r="I26" s="141"/>
      <c r="J26" s="60"/>
      <c r="K26" s="60"/>
      <c r="L26" s="60"/>
      <c r="M26" s="339"/>
    </row>
    <row r="27" spans="1:13" ht="44.4" customHeight="1">
      <c r="B27" s="345" t="s">
        <v>46</v>
      </c>
      <c r="C27" s="345" t="s">
        <v>14</v>
      </c>
      <c r="D27" s="345" t="s">
        <v>40</v>
      </c>
      <c r="E27" s="402" t="s">
        <v>36</v>
      </c>
      <c r="F27" s="402" t="s">
        <v>16</v>
      </c>
      <c r="G27" s="403" t="s">
        <v>37</v>
      </c>
      <c r="H27" s="344" t="s">
        <v>35</v>
      </c>
      <c r="I27" s="345" t="s">
        <v>31</v>
      </c>
      <c r="J27" s="344" t="s">
        <v>77</v>
      </c>
      <c r="K27" s="400" t="s">
        <v>78</v>
      </c>
      <c r="L27" s="404" t="s">
        <v>87</v>
      </c>
      <c r="M27" s="405" t="s">
        <v>86</v>
      </c>
    </row>
    <row r="28" spans="1:13" ht="19.95" customHeight="1">
      <c r="B28" s="251" t="s">
        <v>23</v>
      </c>
      <c r="C28" s="234" t="s">
        <v>18</v>
      </c>
      <c r="D28" s="473" t="s">
        <v>21</v>
      </c>
      <c r="E28" s="346">
        <f>SUM(G51)</f>
        <v>0</v>
      </c>
      <c r="F28" s="347">
        <v>0</v>
      </c>
      <c r="G28" s="348">
        <f t="shared" ref="G28:G35" si="6">SUM(E28-F28)</f>
        <v>0</v>
      </c>
      <c r="H28" s="349">
        <v>0</v>
      </c>
      <c r="I28" s="350">
        <f t="shared" ref="I28:I35" si="7">SUM(G28-H28)</f>
        <v>0</v>
      </c>
      <c r="J28" s="351">
        <f>I28*3%</f>
        <v>0</v>
      </c>
      <c r="K28" s="401">
        <f>I28-J28</f>
        <v>0</v>
      </c>
      <c r="L28" s="342" t="s">
        <v>88</v>
      </c>
      <c r="M28" s="333" t="s">
        <v>89</v>
      </c>
    </row>
    <row r="29" spans="1:13" ht="19.95" customHeight="1">
      <c r="B29" s="251"/>
      <c r="C29" s="234" t="s">
        <v>18</v>
      </c>
      <c r="D29" s="473" t="s">
        <v>95</v>
      </c>
      <c r="E29" s="346">
        <f>SUM(G52)</f>
        <v>0</v>
      </c>
      <c r="F29" s="347"/>
      <c r="G29" s="348">
        <f t="shared" si="6"/>
        <v>0</v>
      </c>
      <c r="H29" s="349">
        <v>0</v>
      </c>
      <c r="I29" s="350">
        <f t="shared" si="7"/>
        <v>0</v>
      </c>
      <c r="J29" s="351">
        <f t="shared" ref="J29:J35" si="8">I29*3%</f>
        <v>0</v>
      </c>
      <c r="K29" s="401">
        <f t="shared" ref="K29:K35" si="9">I29-J29</f>
        <v>0</v>
      </c>
      <c r="L29" s="343" t="s">
        <v>88</v>
      </c>
      <c r="M29" s="333" t="s">
        <v>90</v>
      </c>
    </row>
    <row r="30" spans="1:13" ht="19.95" customHeight="1">
      <c r="B30" s="251"/>
      <c r="C30" s="234" t="s">
        <v>18</v>
      </c>
      <c r="D30" s="235" t="s">
        <v>103</v>
      </c>
      <c r="E30" s="352">
        <f>SUM(G54)</f>
        <v>0</v>
      </c>
      <c r="F30" s="348">
        <v>0</v>
      </c>
      <c r="G30" s="348">
        <f t="shared" si="6"/>
        <v>0</v>
      </c>
      <c r="H30" s="353">
        <v>0</v>
      </c>
      <c r="I30" s="350">
        <f t="shared" si="7"/>
        <v>0</v>
      </c>
      <c r="J30" s="351">
        <f>I30*3%</f>
        <v>0</v>
      </c>
      <c r="K30" s="401">
        <f>I30-J30</f>
        <v>0</v>
      </c>
      <c r="L30" s="335" t="s">
        <v>88</v>
      </c>
      <c r="M30" s="334" t="s">
        <v>92</v>
      </c>
    </row>
    <row r="31" spans="1:13" ht="19.95" customHeight="1">
      <c r="B31" s="251"/>
      <c r="C31" s="234" t="s">
        <v>18</v>
      </c>
      <c r="D31" s="235" t="s">
        <v>80</v>
      </c>
      <c r="E31" s="352">
        <f>SUM(G55)</f>
        <v>0</v>
      </c>
      <c r="F31" s="348">
        <v>0</v>
      </c>
      <c r="G31" s="348">
        <f t="shared" si="6"/>
        <v>0</v>
      </c>
      <c r="H31" s="353">
        <v>0</v>
      </c>
      <c r="I31" s="350">
        <f t="shared" si="7"/>
        <v>0</v>
      </c>
      <c r="J31" s="351">
        <f>I31*3%</f>
        <v>0</v>
      </c>
      <c r="K31" s="401">
        <f>I31-J31</f>
        <v>0</v>
      </c>
      <c r="L31" s="335" t="s">
        <v>88</v>
      </c>
      <c r="M31" s="334" t="s">
        <v>93</v>
      </c>
    </row>
    <row r="32" spans="1:13" ht="19.95" customHeight="1">
      <c r="B32" s="251"/>
      <c r="C32" s="234" t="s">
        <v>18</v>
      </c>
      <c r="D32" s="235" t="s">
        <v>85</v>
      </c>
      <c r="E32" s="352">
        <f>SUM(G53)</f>
        <v>1199.25</v>
      </c>
      <c r="F32" s="348">
        <v>0</v>
      </c>
      <c r="G32" s="348">
        <f t="shared" si="6"/>
        <v>1199.25</v>
      </c>
      <c r="H32" s="353">
        <v>0</v>
      </c>
      <c r="I32" s="350">
        <f t="shared" si="7"/>
        <v>1199.25</v>
      </c>
      <c r="J32" s="351">
        <f t="shared" si="8"/>
        <v>35.977499999999999</v>
      </c>
      <c r="K32" s="401">
        <f t="shared" si="9"/>
        <v>1163.2725</v>
      </c>
      <c r="L32" s="343" t="s">
        <v>88</v>
      </c>
      <c r="M32" s="333" t="s">
        <v>91</v>
      </c>
    </row>
    <row r="33" spans="2:13" ht="19.95" customHeight="1">
      <c r="B33" s="123" t="s">
        <v>105</v>
      </c>
      <c r="C33" s="120" t="s">
        <v>101</v>
      </c>
      <c r="D33" s="389" t="s">
        <v>111</v>
      </c>
      <c r="E33" s="352">
        <f>SUM(G57)</f>
        <v>79.95</v>
      </c>
      <c r="F33" s="348">
        <v>0</v>
      </c>
      <c r="G33" s="348">
        <f>SUM(E33-F33)</f>
        <v>79.95</v>
      </c>
      <c r="H33" s="353">
        <v>0</v>
      </c>
      <c r="I33" s="350">
        <f t="shared" si="7"/>
        <v>79.95</v>
      </c>
      <c r="J33" s="351">
        <f t="shared" si="8"/>
        <v>2.3984999999999999</v>
      </c>
      <c r="K33" s="401">
        <f t="shared" si="9"/>
        <v>77.551500000000004</v>
      </c>
      <c r="L33" s="343" t="s">
        <v>88</v>
      </c>
      <c r="M33" s="333" t="s">
        <v>89</v>
      </c>
    </row>
    <row r="34" spans="2:13" ht="19.95" customHeight="1">
      <c r="B34" s="384" t="s">
        <v>24</v>
      </c>
      <c r="C34" s="385" t="s">
        <v>84</v>
      </c>
      <c r="D34" s="386" t="s">
        <v>109</v>
      </c>
      <c r="E34" s="352">
        <f>SUM(G58)</f>
        <v>191.88</v>
      </c>
      <c r="F34" s="348">
        <v>0</v>
      </c>
      <c r="G34" s="348">
        <f t="shared" si="6"/>
        <v>191.88</v>
      </c>
      <c r="H34" s="353">
        <v>0</v>
      </c>
      <c r="I34" s="350">
        <f t="shared" si="7"/>
        <v>191.88</v>
      </c>
      <c r="J34" s="351">
        <f t="shared" si="8"/>
        <v>5.7563999999999993</v>
      </c>
      <c r="K34" s="401">
        <f t="shared" si="9"/>
        <v>186.12360000000001</v>
      </c>
      <c r="L34" s="343" t="s">
        <v>88</v>
      </c>
      <c r="M34" s="333" t="s">
        <v>112</v>
      </c>
    </row>
    <row r="35" spans="2:13" ht="19.95" customHeight="1">
      <c r="B35" s="123" t="s">
        <v>25</v>
      </c>
      <c r="C35" s="120" t="s">
        <v>84</v>
      </c>
      <c r="D35" s="121" t="s">
        <v>110</v>
      </c>
      <c r="E35" s="352">
        <f>SUM(G59)</f>
        <v>127.92</v>
      </c>
      <c r="F35" s="348">
        <v>0</v>
      </c>
      <c r="G35" s="348">
        <f t="shared" si="6"/>
        <v>127.92</v>
      </c>
      <c r="H35" s="353">
        <v>0</v>
      </c>
      <c r="I35" s="350">
        <f t="shared" si="7"/>
        <v>127.92</v>
      </c>
      <c r="J35" s="351">
        <f t="shared" si="8"/>
        <v>3.8376000000000001</v>
      </c>
      <c r="K35" s="401">
        <f t="shared" si="9"/>
        <v>124.08240000000001</v>
      </c>
      <c r="L35" s="343" t="s">
        <v>88</v>
      </c>
      <c r="M35" s="333" t="s">
        <v>94</v>
      </c>
    </row>
    <row r="36" spans="2:13" ht="19.95" customHeight="1">
      <c r="B36" s="354"/>
      <c r="C36" s="355"/>
      <c r="D36" s="356"/>
      <c r="E36" s="357"/>
      <c r="F36" s="347"/>
      <c r="G36" s="358">
        <f>SUM(G28:G35)</f>
        <v>1599</v>
      </c>
      <c r="H36" s="358">
        <f>SUM(H28:H35)</f>
        <v>0</v>
      </c>
      <c r="I36" s="358">
        <f>SUM(I28:I35)</f>
        <v>1599</v>
      </c>
      <c r="J36" s="358">
        <f>SUM(J28:J35)</f>
        <v>47.97</v>
      </c>
      <c r="K36" s="359">
        <f>SUM(K28:K35)</f>
        <v>1551.03</v>
      </c>
    </row>
    <row r="37" spans="2:13" ht="19.95" customHeight="1">
      <c r="B37" s="425"/>
      <c r="C37" s="426"/>
      <c r="D37" s="427"/>
      <c r="E37" s="428"/>
      <c r="F37" s="77"/>
      <c r="G37" s="74"/>
      <c r="H37" s="74"/>
      <c r="I37" s="74"/>
      <c r="J37" s="74"/>
      <c r="K37" s="439"/>
    </row>
    <row r="38" spans="2:13" ht="15.6">
      <c r="B38" s="75"/>
      <c r="C38" s="75"/>
      <c r="D38" s="76"/>
      <c r="E38" s="77"/>
      <c r="F38" s="74"/>
      <c r="G38" s="74"/>
      <c r="H38" s="67"/>
      <c r="I38" s="66"/>
      <c r="J38" s="66"/>
    </row>
    <row r="39" spans="2:13" s="76" customFormat="1" ht="21" customHeight="1">
      <c r="B39" s="75"/>
      <c r="E39" s="398"/>
      <c r="F39" s="399"/>
      <c r="G39" s="424"/>
      <c r="H39" s="424"/>
      <c r="I39" s="424"/>
    </row>
    <row r="40" spans="2:13" ht="15.6">
      <c r="B40" s="75"/>
      <c r="C40" s="75"/>
      <c r="D40" s="76"/>
      <c r="E40" s="77"/>
      <c r="F40" s="74"/>
      <c r="G40" s="74"/>
      <c r="H40" s="67"/>
      <c r="I40" s="231"/>
      <c r="J40" s="66"/>
    </row>
    <row r="41" spans="2:13" s="53" customFormat="1" ht="14.55" customHeight="1">
      <c r="E41" s="363"/>
      <c r="F41" s="363"/>
      <c r="G41" s="363"/>
      <c r="H41" s="363"/>
      <c r="I41" s="365"/>
      <c r="J41" s="363"/>
      <c r="K41" s="66"/>
      <c r="L41" s="66"/>
    </row>
    <row r="42" spans="2:13" s="364" customFormat="1" ht="13.8">
      <c r="E42" s="366"/>
      <c r="F42" s="366"/>
      <c r="G42" s="366"/>
      <c r="H42" s="366"/>
      <c r="I42" s="367"/>
      <c r="J42" s="366"/>
      <c r="K42" s="66"/>
      <c r="L42" s="66"/>
    </row>
    <row r="43" spans="2:13" s="364" customFormat="1" ht="13.8">
      <c r="E43" s="366"/>
      <c r="F43" s="366"/>
      <c r="G43" s="366"/>
      <c r="H43" s="366"/>
      <c r="I43" s="367"/>
      <c r="J43" s="366"/>
      <c r="K43" s="66"/>
      <c r="L43" s="66"/>
    </row>
    <row r="44" spans="2:13" s="364" customFormat="1" ht="13.8">
      <c r="E44" s="366"/>
      <c r="F44" s="366"/>
      <c r="G44" s="366"/>
      <c r="H44" s="366"/>
      <c r="I44" s="367"/>
      <c r="J44" s="366"/>
      <c r="K44" s="66"/>
      <c r="L44" s="66"/>
    </row>
    <row r="45" spans="2:13" s="364" customFormat="1" ht="13.8">
      <c r="E45" s="366"/>
      <c r="F45" s="366"/>
      <c r="G45" s="366"/>
      <c r="H45" s="366"/>
      <c r="I45" s="367"/>
      <c r="J45" s="366"/>
      <c r="K45" s="66"/>
      <c r="L45" s="66"/>
    </row>
    <row r="46" spans="2:13" s="364" customFormat="1" ht="13.8">
      <c r="E46" s="366"/>
      <c r="F46" s="366"/>
      <c r="G46" s="366"/>
      <c r="H46" s="366"/>
      <c r="I46" s="367"/>
      <c r="J46" s="366"/>
      <c r="K46" s="66"/>
      <c r="L46" s="66"/>
    </row>
    <row r="47" spans="2:13" ht="13.95" customHeight="1">
      <c r="I47" s="231"/>
    </row>
    <row r="48" spans="2:13" ht="13.95" customHeight="1">
      <c r="I48" s="231"/>
    </row>
    <row r="49" spans="2:10" ht="19.95" hidden="1" customHeight="1">
      <c r="B49" s="146" t="s">
        <v>38</v>
      </c>
      <c r="C49" s="147"/>
      <c r="D49" s="147"/>
      <c r="E49" s="147"/>
      <c r="F49" s="147"/>
      <c r="G49" s="148"/>
      <c r="H49" s="117"/>
      <c r="I49" s="117"/>
      <c r="J49" s="66"/>
    </row>
    <row r="50" spans="2:10" ht="19.95" hidden="1" customHeight="1">
      <c r="B50" s="114" t="s">
        <v>46</v>
      </c>
      <c r="C50" s="114" t="s">
        <v>14</v>
      </c>
      <c r="D50" s="114" t="s">
        <v>15</v>
      </c>
      <c r="E50" s="115" t="s">
        <v>22</v>
      </c>
      <c r="F50" s="115" t="s">
        <v>16</v>
      </c>
      <c r="G50" s="215" t="s">
        <v>17</v>
      </c>
      <c r="H50" s="117"/>
      <c r="I50" s="117"/>
      <c r="J50" s="66"/>
    </row>
    <row r="51" spans="2:10" ht="19.95" hidden="1" customHeight="1">
      <c r="B51" s="142" t="s">
        <v>23</v>
      </c>
      <c r="C51" s="120" t="s">
        <v>18</v>
      </c>
      <c r="D51" s="389" t="s">
        <v>21</v>
      </c>
      <c r="E51" s="118">
        <v>0.7</v>
      </c>
      <c r="F51" s="106">
        <v>0</v>
      </c>
      <c r="G51" s="119">
        <f>SUMIF($C4:$C22,"คุณจันทราภรณ์ สุภาพวนิช",$H4:$H22)*E51</f>
        <v>0</v>
      </c>
      <c r="H51" s="122"/>
      <c r="I51" s="117"/>
      <c r="J51" s="66"/>
    </row>
    <row r="52" spans="2:10" ht="19.95" hidden="1" customHeight="1">
      <c r="B52" s="144"/>
      <c r="C52" s="120" t="s">
        <v>18</v>
      </c>
      <c r="D52" s="389" t="s">
        <v>95</v>
      </c>
      <c r="E52" s="118">
        <v>0.75</v>
      </c>
      <c r="F52" s="106">
        <v>0</v>
      </c>
      <c r="G52" s="119">
        <f>SUMIF($C5:$C23,"คุณจินตนา อ้อยหวาน",$H5:$H23)*E52</f>
        <v>0</v>
      </c>
      <c r="H52" s="122"/>
      <c r="I52" s="117"/>
      <c r="J52" s="66"/>
    </row>
    <row r="53" spans="2:10" ht="19.95" hidden="1" customHeight="1">
      <c r="B53" s="144"/>
      <c r="C53" s="120" t="s">
        <v>18</v>
      </c>
      <c r="D53" s="389" t="s">
        <v>85</v>
      </c>
      <c r="E53" s="118">
        <v>0.75</v>
      </c>
      <c r="F53" s="106">
        <v>0</v>
      </c>
      <c r="G53" s="119">
        <f>SUMIF($C5:$C22,"คุณพัชรพรรณ พึ่งพา",$H5:$H22)*E53</f>
        <v>1199.25</v>
      </c>
      <c r="H53" s="122"/>
      <c r="I53" s="117"/>
      <c r="J53" s="66"/>
    </row>
    <row r="54" spans="2:10" ht="19.95" hidden="1" customHeight="1">
      <c r="B54" s="144"/>
      <c r="C54" s="120" t="s">
        <v>18</v>
      </c>
      <c r="D54" s="472" t="s">
        <v>100</v>
      </c>
      <c r="E54" s="118">
        <v>0.75</v>
      </c>
      <c r="F54" s="106">
        <v>0</v>
      </c>
      <c r="G54" s="119">
        <f>SUMIF($C6:$C23,"คุณดาราวรรณ อรัญยะ",$H6:$H23)*E54</f>
        <v>0</v>
      </c>
      <c r="H54" s="122"/>
      <c r="I54" s="117"/>
      <c r="J54" s="66"/>
    </row>
    <row r="55" spans="2:10" ht="19.95" hidden="1" customHeight="1">
      <c r="B55" s="144"/>
      <c r="C55" s="120" t="s">
        <v>18</v>
      </c>
      <c r="D55" s="473" t="s">
        <v>80</v>
      </c>
      <c r="E55" s="118">
        <v>0.75</v>
      </c>
      <c r="F55" s="106">
        <v>0</v>
      </c>
      <c r="G55" s="119">
        <f>SUMIF($C7:$C24,"คุณนิยนต์  อยู่ทะเล",$H7:$H24)*E55</f>
        <v>0</v>
      </c>
      <c r="H55" s="122"/>
      <c r="I55" s="117"/>
      <c r="J55" s="66"/>
    </row>
    <row r="56" spans="2:10" ht="19.95" hidden="1" customHeight="1">
      <c r="B56" s="143"/>
      <c r="C56" s="120" t="s">
        <v>18</v>
      </c>
      <c r="D56" s="389" t="s">
        <v>96</v>
      </c>
      <c r="E56" s="118">
        <v>0.75</v>
      </c>
      <c r="F56" s="106">
        <v>0</v>
      </c>
      <c r="G56" s="119">
        <f>SUMIF($C8:$C25,"คุณรัฏฎิการ์ จรัสลักษณ์",$H8:$H25)*E56</f>
        <v>0</v>
      </c>
      <c r="H56" s="122"/>
      <c r="I56" s="117"/>
      <c r="J56" s="66"/>
    </row>
    <row r="57" spans="2:10" ht="19.95" hidden="1" customHeight="1">
      <c r="B57" s="123" t="s">
        <v>83</v>
      </c>
      <c r="C57" s="120" t="s">
        <v>101</v>
      </c>
      <c r="D57" s="389" t="s">
        <v>111</v>
      </c>
      <c r="E57" s="118">
        <v>0.05</v>
      </c>
      <c r="F57" s="106">
        <v>0</v>
      </c>
      <c r="G57" s="119">
        <f>$H$22*E57</f>
        <v>79.95</v>
      </c>
      <c r="H57" s="117"/>
      <c r="I57" s="117"/>
      <c r="J57" s="66"/>
    </row>
    <row r="58" spans="2:10" ht="19.95" hidden="1" customHeight="1">
      <c r="B58" s="384" t="s">
        <v>24</v>
      </c>
      <c r="C58" s="385" t="s">
        <v>84</v>
      </c>
      <c r="D58" s="386" t="s">
        <v>109</v>
      </c>
      <c r="E58" s="387">
        <v>0.12</v>
      </c>
      <c r="F58" s="106">
        <v>0</v>
      </c>
      <c r="G58" s="119">
        <f>$H$22*E58</f>
        <v>191.88</v>
      </c>
      <c r="H58" s="117"/>
      <c r="I58" s="156"/>
      <c r="J58" s="66"/>
    </row>
    <row r="59" spans="2:10" ht="19.95" hidden="1" customHeight="1">
      <c r="B59" s="123" t="s">
        <v>25</v>
      </c>
      <c r="C59" s="120" t="s">
        <v>84</v>
      </c>
      <c r="D59" s="121" t="s">
        <v>110</v>
      </c>
      <c r="E59" s="118">
        <v>0.08</v>
      </c>
      <c r="F59" s="106">
        <v>0</v>
      </c>
      <c r="G59" s="119">
        <f>$H$22*E59</f>
        <v>127.92</v>
      </c>
      <c r="H59" s="117"/>
      <c r="I59" s="117"/>
      <c r="J59" s="66"/>
    </row>
    <row r="60" spans="2:10" ht="15.45" hidden="1" customHeight="1">
      <c r="B60" s="75"/>
      <c r="C60" s="75"/>
      <c r="D60" s="76"/>
      <c r="E60" s="77"/>
      <c r="F60" s="74"/>
      <c r="G60" s="74">
        <f>SUM(G51:G59)</f>
        <v>1599</v>
      </c>
      <c r="H60" s="67"/>
      <c r="I60" s="66"/>
      <c r="J60" s="66"/>
    </row>
    <row r="61" spans="2:10" s="53" customFormat="1" ht="13.95" customHeight="1">
      <c r="E61" s="52"/>
      <c r="F61" s="52"/>
      <c r="G61" s="52"/>
      <c r="H61" s="52"/>
      <c r="I61" s="52"/>
    </row>
    <row r="62" spans="2:10" s="53" customFormat="1" ht="14.55" customHeight="1">
      <c r="E62" s="52"/>
      <c r="F62" s="52"/>
      <c r="G62" s="52"/>
      <c r="H62" s="52"/>
      <c r="I62" s="52"/>
    </row>
    <row r="63" spans="2:10" ht="13.8"/>
    <row r="64" spans="2:10" ht="13.95" customHeight="1"/>
    <row r="65" ht="13.95" customHeight="1"/>
    <row r="66" ht="13.95" customHeight="1"/>
    <row r="67" ht="13.8"/>
    <row r="68" ht="13.8"/>
    <row r="69" ht="13.8"/>
    <row r="70" ht="13.8"/>
    <row r="71" ht="13.8"/>
    <row r="72" ht="13.8"/>
    <row r="73" ht="13.8"/>
    <row r="74" ht="13.8"/>
    <row r="75" ht="13.8"/>
    <row r="76" ht="13.8"/>
    <row r="77" ht="13.8"/>
    <row r="78" ht="13.8"/>
    <row r="79" ht="13.8"/>
    <row r="80" ht="13.8"/>
    <row r="81" ht="13.8"/>
    <row r="82" ht="13.8"/>
    <row r="83" ht="13.8"/>
    <row r="84" ht="13.8"/>
    <row r="85" ht="13.8"/>
    <row r="86" ht="13.8"/>
    <row r="87" ht="13.8"/>
    <row r="88" ht="13.8"/>
    <row r="89" ht="13.8"/>
    <row r="90" ht="13.8"/>
    <row r="91" ht="13.8"/>
    <row r="92" ht="13.8"/>
    <row r="93" ht="13.8"/>
    <row r="94" ht="13.8"/>
    <row r="95" ht="13.8"/>
    <row r="96"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row r="255" ht="13.95" customHeight="1"/>
    <row r="256" ht="13.95" customHeight="1"/>
    <row r="257" ht="13.95" customHeight="1"/>
    <row r="258" ht="13.95" customHeight="1"/>
    <row r="259" ht="13.95" customHeight="1"/>
    <row r="260" ht="13.95" customHeight="1"/>
    <row r="261" ht="13.95" customHeight="1"/>
    <row r="262" ht="13.95" customHeight="1"/>
    <row r="263" ht="13.95" customHeight="1"/>
    <row r="264" ht="13.95" customHeight="1"/>
    <row r="265" ht="13.95" customHeight="1"/>
    <row r="266" ht="13.95" customHeight="1"/>
    <row r="267" ht="13.95" customHeight="1"/>
    <row r="268" ht="13.95" customHeight="1"/>
    <row r="269" ht="13.95" customHeight="1"/>
    <row r="270" ht="13.95" customHeight="1"/>
    <row r="271" ht="13.95" customHeight="1"/>
    <row r="272" ht="13.95" customHeight="1"/>
    <row r="273" ht="13.95" customHeight="1"/>
    <row r="274" ht="13.95" customHeight="1"/>
    <row r="275" ht="13.95" customHeight="1"/>
    <row r="276" ht="13.95" customHeight="1"/>
    <row r="277" ht="13.95" customHeight="1"/>
    <row r="278" ht="13.95" customHeight="1"/>
    <row r="279" ht="13.95" customHeight="1"/>
    <row r="280" ht="13.95" customHeight="1"/>
    <row r="281" ht="13.95" customHeight="1"/>
    <row r="282" ht="13.95" customHeight="1"/>
    <row r="283" ht="13.95" customHeight="1"/>
    <row r="284" ht="13.95" customHeight="1"/>
    <row r="285" ht="13.95" customHeight="1"/>
    <row r="286" ht="13.95" customHeight="1"/>
    <row r="287" ht="13.95" customHeight="1"/>
  </sheetData>
  <mergeCells count="7">
    <mergeCell ref="A1:H1"/>
    <mergeCell ref="A2:H2"/>
    <mergeCell ref="B5:B10"/>
    <mergeCell ref="B11:B16"/>
    <mergeCell ref="B17:B21"/>
    <mergeCell ref="D5:D10"/>
    <mergeCell ref="D11:D16"/>
  </mergeCells>
  <printOptions horizontalCentered="1"/>
  <pageMargins left="0.27559055118110198" right="0.196850393700787" top="0.43307086614173201" bottom="0.35433070866141703" header="0.43307086614173201" footer="0"/>
  <pageSetup paperSize="9" scale="62" orientation="landscape" r:id="rId1"/>
  <ignoredErrors>
    <ignoredError sqref="H8 E10:H10 H9 H11 G32 G34:G35"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Ref</vt:lpstr>
      <vt:lpstr>คอมฯ  CN</vt:lpstr>
      <vt:lpstr>สรุปยอดเบิก CN</vt:lpstr>
      <vt:lpstr>คอมฯ CBN</vt:lpstr>
      <vt:lpstr>สรุปยอดเบิก CBN</vt:lpstr>
      <vt:lpstr>'คอมฯ  CN'!Print_Area</vt:lpstr>
      <vt:lpstr>'คอมฯ CBN'!Print_Area</vt:lpstr>
      <vt:lpstr>'สรุปยอดเบิก CBN'!Print_Area</vt:lpstr>
      <vt:lpstr>'สรุปยอดเบิก CN'!Print_Area</vt:lpstr>
      <vt:lpstr>'คอมฯ  CN'!Print_Titles</vt:lpstr>
      <vt:lpstr>'คอมฯ CBN'!Print_Titles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Admin</cp:lastModifiedBy>
  <cp:lastPrinted>2024-09-04T08:39:59Z</cp:lastPrinted>
  <dcterms:created xsi:type="dcterms:W3CDTF">2022-04-03T17:11:16Z</dcterms:created>
  <dcterms:modified xsi:type="dcterms:W3CDTF">2024-11-04T07:39:24Z</dcterms:modified>
</cp:coreProperties>
</file>