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2 งาน Oper Sale\05 Sale commission\03 ตั้งเบิก Sales Commission\รอบ10-2567 (เงื่อนไขใหม่)\"/>
    </mc:Choice>
  </mc:AlternateContent>
  <xr:revisionPtr revIDLastSave="0" documentId="13_ncr:1_{B9101AE8-5768-441C-AC58-CE2EBB474593}" xr6:coauthVersionLast="43" xr6:coauthVersionMax="47" xr10:uidLastSave="{00000000-0000-0000-0000-000000000000}"/>
  <bookViews>
    <workbookView xWindow="-108" yWindow="-108" windowWidth="23256" windowHeight="12456" activeTab="1" xr2:uid="{B3D46DD2-EDE7-467A-86A3-918733E3F33A}"/>
  </bookViews>
  <sheets>
    <sheet name="เช็ค" sheetId="10" r:id="rId1"/>
    <sheet name="เบิกค่าคอมรายเดือน" sheetId="8" r:id="rId2"/>
    <sheet name="เบิกค่าคอมไตรมาส" sheetId="4" r:id="rId3"/>
    <sheet name="กระบวนการขายใหม่ (2)" sheetId="9" r:id="rId4"/>
    <sheet name="สถิติการจ่ายค่าคอม" sheetId="7" r:id="rId5"/>
    <sheet name="MT" sheetId="2" r:id="rId6"/>
  </sheets>
  <definedNames>
    <definedName name="_xlnm._FilterDatabase" localSheetId="1" hidden="1">เบิกค่าคอมรายเดือน!$A$2:$AE$37</definedName>
    <definedName name="_xlnm._FilterDatabase" localSheetId="3" hidden="1">'กระบวนการขายใหม่ (2)'!$A$1:$C$30</definedName>
    <definedName name="_xlnm.Print_Area" localSheetId="2">เบิกค่าคอมไตรมาส!$A$1:$K$44</definedName>
    <definedName name="_xlnm.Print_Area" localSheetId="1">เบิกค่าคอมรายเดือน!$A$2:$EB$55</definedName>
    <definedName name="_xlnm.Print_Area" localSheetId="4">สถิติการจ่ายค่าคอม!$A$1:$S$40</definedName>
  </definedNames>
  <calcPr calcId="191029"/>
  <pivotCaches>
    <pivotCache cacheId="18" r:id="rId7"/>
    <pivotCache cacheId="1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21" i="8" l="1"/>
  <c r="AE22" i="8"/>
  <c r="G25" i="10" l="1"/>
  <c r="G27" i="10" s="1"/>
  <c r="G36" i="10" s="1"/>
  <c r="F25" i="10"/>
  <c r="E25" i="10"/>
  <c r="D25" i="10"/>
  <c r="C25" i="10"/>
  <c r="C29" i="10" s="1"/>
  <c r="BM12" i="8"/>
  <c r="BM14" i="8"/>
  <c r="BM16" i="8"/>
  <c r="BM18" i="8"/>
  <c r="BM20" i="8"/>
  <c r="BM22" i="8"/>
  <c r="BM24" i="8"/>
  <c r="BM26" i="8"/>
  <c r="BM28" i="8"/>
  <c r="BM32" i="8"/>
  <c r="BM34" i="8"/>
  <c r="BM36" i="8"/>
  <c r="BM38" i="8"/>
  <c r="BM10" i="8"/>
  <c r="CA12" i="8"/>
  <c r="CA14" i="8"/>
  <c r="CA18" i="8"/>
  <c r="CA20" i="8"/>
  <c r="CA22" i="8"/>
  <c r="CA24" i="8"/>
  <c r="CA26" i="8"/>
  <c r="CA28" i="8"/>
  <c r="CA30" i="8"/>
  <c r="CA32" i="8"/>
  <c r="CA34" i="8"/>
  <c r="CA36" i="8"/>
  <c r="CA38" i="8"/>
  <c r="CA10" i="8"/>
  <c r="BV12" i="8"/>
  <c r="BV14" i="8"/>
  <c r="BV16" i="8"/>
  <c r="BV18" i="8"/>
  <c r="BV20" i="8"/>
  <c r="BV22" i="8"/>
  <c r="BV24" i="8"/>
  <c r="BV26" i="8"/>
  <c r="BV28" i="8"/>
  <c r="BV30" i="8"/>
  <c r="BV32" i="8"/>
  <c r="BV34" i="8"/>
  <c r="BV36" i="8"/>
  <c r="BV38" i="8"/>
  <c r="BV10" i="8"/>
  <c r="BR12" i="8"/>
  <c r="BR14" i="8"/>
  <c r="BR18" i="8"/>
  <c r="BR22" i="8"/>
  <c r="BR24" i="8"/>
  <c r="BR26" i="8"/>
  <c r="BR28" i="8"/>
  <c r="BR30" i="8"/>
  <c r="BR32" i="8"/>
  <c r="BR34" i="8"/>
  <c r="BR36" i="8"/>
  <c r="BR38" i="8"/>
  <c r="BR10" i="8"/>
  <c r="F21" i="8"/>
  <c r="G21" i="8"/>
  <c r="F22" i="8"/>
  <c r="G22" i="8"/>
  <c r="EA45" i="8"/>
  <c r="EA44" i="8"/>
  <c r="AA14" i="8"/>
  <c r="C27" i="10" l="1"/>
  <c r="C28" i="10"/>
  <c r="BV9" i="8"/>
  <c r="AA5" i="8"/>
  <c r="E27" i="10" l="1"/>
  <c r="E36" i="10" s="1"/>
  <c r="E28" i="10"/>
  <c r="E37" i="10" s="1"/>
  <c r="D29" i="10"/>
  <c r="D38" i="10" s="1"/>
  <c r="E29" i="10"/>
  <c r="E38" i="10" s="1"/>
  <c r="F29" i="10"/>
  <c r="F38" i="10" s="1"/>
  <c r="C30" i="10"/>
  <c r="C39" i="10" s="1"/>
  <c r="BC28" i="8"/>
  <c r="BO28" i="8"/>
  <c r="DU28" i="8"/>
  <c r="DT44" i="8"/>
  <c r="DT43" i="8"/>
  <c r="DT42" i="8"/>
  <c r="DT41" i="8"/>
  <c r="CF6" i="8"/>
  <c r="CE6" i="8"/>
  <c r="CD6" i="8"/>
  <c r="CC6" i="8"/>
  <c r="CB6" i="8"/>
  <c r="BX6" i="8"/>
  <c r="BZ6" i="8"/>
  <c r="BY6" i="8"/>
  <c r="BW6" i="8"/>
  <c r="BS6" i="8"/>
  <c r="BT6" i="8"/>
  <c r="BU6" i="8"/>
  <c r="BP6" i="8"/>
  <c r="BN6" i="8"/>
  <c r="AN8" i="8"/>
  <c r="AM7" i="8"/>
  <c r="AH9" i="8"/>
  <c r="F16" i="8"/>
  <c r="G16" i="8"/>
  <c r="F17" i="8"/>
  <c r="G17" i="8"/>
  <c r="F18" i="8"/>
  <c r="G18" i="8"/>
  <c r="F19" i="8"/>
  <c r="G19" i="8"/>
  <c r="F20" i="8"/>
  <c r="G20" i="8"/>
  <c r="AA13" i="8"/>
  <c r="AA12" i="8"/>
  <c r="AA11" i="8"/>
  <c r="AA10" i="8"/>
  <c r="J6" i="2"/>
  <c r="J7" i="2"/>
  <c r="F10" i="8"/>
  <c r="G10" i="8"/>
  <c r="F7" i="8"/>
  <c r="G7" i="8"/>
  <c r="AB11" i="8" l="1"/>
  <c r="AB14" i="8"/>
  <c r="D31" i="10"/>
  <c r="D40" i="10" s="1"/>
  <c r="D28" i="10"/>
  <c r="D37" i="10" s="1"/>
  <c r="D27" i="10"/>
  <c r="D36" i="10" s="1"/>
  <c r="D32" i="10"/>
  <c r="D41" i="10" s="1"/>
  <c r="D30" i="10"/>
  <c r="D39" i="10" s="1"/>
  <c r="AB12" i="8"/>
  <c r="AB13" i="8"/>
  <c r="H25" i="10"/>
  <c r="G28" i="10"/>
  <c r="G37" i="10" s="1"/>
  <c r="G31" i="10"/>
  <c r="G40" i="10" s="1"/>
  <c r="G30" i="10"/>
  <c r="G39" i="10" s="1"/>
  <c r="G29" i="10"/>
  <c r="G38" i="10" s="1"/>
  <c r="F28" i="10"/>
  <c r="F37" i="10" s="1"/>
  <c r="F32" i="10"/>
  <c r="F41" i="10" s="1"/>
  <c r="E32" i="10"/>
  <c r="E41" i="10" s="1"/>
  <c r="F31" i="10"/>
  <c r="F40" i="10" s="1"/>
  <c r="F27" i="10"/>
  <c r="F36" i="10" s="1"/>
  <c r="E31" i="10"/>
  <c r="E40" i="10" s="1"/>
  <c r="F30" i="10"/>
  <c r="F39" i="10" s="1"/>
  <c r="E30" i="10"/>
  <c r="E39" i="10" s="1"/>
  <c r="C31" i="10"/>
  <c r="C40" i="10" s="1"/>
  <c r="C36" i="10"/>
  <c r="C32" i="10"/>
  <c r="C41" i="10" s="1"/>
  <c r="C37" i="10"/>
  <c r="C38" i="10"/>
  <c r="G32" i="10"/>
  <c r="G41" i="10" s="1"/>
  <c r="F5" i="8"/>
  <c r="G5" i="8"/>
  <c r="G43" i="10" l="1"/>
  <c r="D43" i="10"/>
  <c r="H28" i="10"/>
  <c r="H37" i="10"/>
  <c r="H40" i="10"/>
  <c r="H32" i="10"/>
  <c r="H39" i="10"/>
  <c r="H38" i="10"/>
  <c r="H30" i="10"/>
  <c r="H29" i="10"/>
  <c r="H36" i="10"/>
  <c r="C43" i="10"/>
  <c r="H31" i="10"/>
  <c r="H27" i="10"/>
  <c r="E43" i="10"/>
  <c r="F43" i="10"/>
  <c r="H41" i="10"/>
  <c r="AA3" i="8"/>
  <c r="AD13" i="8"/>
  <c r="AE13" i="8" s="1"/>
  <c r="AA15" i="8"/>
  <c r="AA16" i="8"/>
  <c r="AA17" i="8"/>
  <c r="AA18" i="8"/>
  <c r="AA19" i="8"/>
  <c r="F23" i="8"/>
  <c r="G23" i="8"/>
  <c r="F24" i="8"/>
  <c r="G24" i="8"/>
  <c r="F15" i="8"/>
  <c r="G15" i="8"/>
  <c r="H34" i="10" l="1"/>
  <c r="H43" i="10"/>
  <c r="AI46" i="8" l="1"/>
  <c r="AI45" i="8"/>
  <c r="AJ44" i="8"/>
  <c r="AK44" i="8" s="1"/>
  <c r="AI44" i="8"/>
  <c r="AI43" i="8"/>
  <c r="AI42" i="8"/>
  <c r="AJ41" i="8"/>
  <c r="AK41" i="8" s="1"/>
  <c r="AI41" i="8"/>
  <c r="DU38" i="8"/>
  <c r="BO38" i="8"/>
  <c r="BC38" i="8"/>
  <c r="AI40" i="8"/>
  <c r="AI39" i="8"/>
  <c r="DU36" i="8"/>
  <c r="BO36" i="8"/>
  <c r="BC36" i="8"/>
  <c r="AJ38" i="8"/>
  <c r="AK38" i="8" s="1"/>
  <c r="AI38" i="8"/>
  <c r="AI37" i="8"/>
  <c r="DU34" i="8"/>
  <c r="BO34" i="8"/>
  <c r="BC34" i="8"/>
  <c r="AI36" i="8"/>
  <c r="AJ35" i="8"/>
  <c r="AK35" i="8" s="1"/>
  <c r="AI35" i="8"/>
  <c r="DU32" i="8"/>
  <c r="BO32" i="8"/>
  <c r="BC32" i="8"/>
  <c r="DU30" i="8"/>
  <c r="DU26" i="8"/>
  <c r="BO26" i="8"/>
  <c r="DU24" i="8"/>
  <c r="DU22" i="8"/>
  <c r="BO22" i="8"/>
  <c r="DU20" i="8"/>
  <c r="BO20" i="8"/>
  <c r="DU18" i="8"/>
  <c r="BO18" i="8"/>
  <c r="BC18" i="8"/>
  <c r="DU16" i="8"/>
  <c r="DU14" i="8"/>
  <c r="DU12" i="8"/>
  <c r="G14" i="8"/>
  <c r="F14" i="8"/>
  <c r="G13" i="8"/>
  <c r="F13" i="8"/>
  <c r="DU10" i="8"/>
  <c r="G12" i="8"/>
  <c r="F12" i="8"/>
  <c r="AA9" i="8"/>
  <c r="G11" i="8"/>
  <c r="F11" i="8"/>
  <c r="AA8" i="8"/>
  <c r="BK7" i="8"/>
  <c r="BI7" i="8"/>
  <c r="BG7" i="8"/>
  <c r="BE7" i="8"/>
  <c r="AA7" i="8"/>
  <c r="G9" i="8"/>
  <c r="F9" i="8"/>
  <c r="BQ6" i="8"/>
  <c r="BJ6" i="8"/>
  <c r="BH6" i="8"/>
  <c r="BH28" i="8" s="1"/>
  <c r="BF6" i="8"/>
  <c r="BF28" i="8" s="1"/>
  <c r="BD6" i="8"/>
  <c r="AA6" i="8"/>
  <c r="G8" i="8"/>
  <c r="F8" i="8"/>
  <c r="G6" i="8"/>
  <c r="F6" i="8"/>
  <c r="CO4" i="8"/>
  <c r="AA4" i="8"/>
  <c r="G4" i="8"/>
  <c r="F4" i="8"/>
  <c r="G3" i="8"/>
  <c r="F3" i="8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B40" i="7"/>
  <c r="BD28" i="8" l="1"/>
  <c r="BE28" i="8" s="1"/>
  <c r="BD30" i="8"/>
  <c r="BE30" i="8" s="1"/>
  <c r="BG28" i="8"/>
  <c r="BI28" i="8"/>
  <c r="BJ28" i="8"/>
  <c r="BK28" i="8" s="1"/>
  <c r="BH30" i="8"/>
  <c r="BI30" i="8" s="1"/>
  <c r="BH10" i="8"/>
  <c r="BI10" i="8" s="1"/>
  <c r="BH14" i="8"/>
  <c r="BI14" i="8" s="1"/>
  <c r="BH24" i="8"/>
  <c r="BI24" i="8" s="1"/>
  <c r="BH16" i="8"/>
  <c r="BI16" i="8" s="1"/>
  <c r="BH18" i="8"/>
  <c r="BI18" i="8" s="1"/>
  <c r="BF12" i="8"/>
  <c r="BG12" i="8" s="1"/>
  <c r="BH12" i="8"/>
  <c r="BI12" i="8" s="1"/>
  <c r="BH22" i="8"/>
  <c r="BI22" i="8" s="1"/>
  <c r="BD12" i="8"/>
  <c r="BJ36" i="8"/>
  <c r="BK36" i="8" s="1"/>
  <c r="BJ10" i="8"/>
  <c r="BK10" i="8" s="1"/>
  <c r="BJ12" i="8"/>
  <c r="BK12" i="8" s="1"/>
  <c r="BF18" i="8"/>
  <c r="BG18" i="8" s="1"/>
  <c r="BH26" i="8"/>
  <c r="BI26" i="8" s="1"/>
  <c r="BF38" i="8"/>
  <c r="BG38" i="8" s="1"/>
  <c r="BJ34" i="8"/>
  <c r="BK34" i="8" s="1"/>
  <c r="BJ14" i="8"/>
  <c r="BK14" i="8" s="1"/>
  <c r="BH20" i="8"/>
  <c r="BI20" i="8" s="1"/>
  <c r="BD14" i="8"/>
  <c r="BD22" i="8"/>
  <c r="BF14" i="8"/>
  <c r="BG14" i="8" s="1"/>
  <c r="BD18" i="8"/>
  <c r="BF24" i="8"/>
  <c r="BG24" i="8" s="1"/>
  <c r="BF16" i="8"/>
  <c r="BG16" i="8" s="1"/>
  <c r="BF20" i="8"/>
  <c r="BG20" i="8" s="1"/>
  <c r="BF22" i="8"/>
  <c r="BG22" i="8" s="1"/>
  <c r="BJ32" i="8"/>
  <c r="BK32" i="8" s="1"/>
  <c r="BD34" i="8"/>
  <c r="BD26" i="8"/>
  <c r="BD24" i="8"/>
  <c r="BD38" i="8"/>
  <c r="BJ18" i="8"/>
  <c r="BK18" i="8" s="1"/>
  <c r="BJ20" i="8"/>
  <c r="BK20" i="8" s="1"/>
  <c r="BJ22" i="8"/>
  <c r="BK22" i="8" s="1"/>
  <c r="BJ24" i="8"/>
  <c r="BK24" i="8" s="1"/>
  <c r="BF30" i="8"/>
  <c r="BG30" i="8" s="1"/>
  <c r="BF36" i="8"/>
  <c r="BG36" i="8" s="1"/>
  <c r="BF32" i="8"/>
  <c r="BG32" i="8" s="1"/>
  <c r="BF10" i="8"/>
  <c r="BF34" i="8"/>
  <c r="BG34" i="8" s="1"/>
  <c r="BJ16" i="8"/>
  <c r="BK16" i="8" s="1"/>
  <c r="BH36" i="8"/>
  <c r="BI36" i="8" s="1"/>
  <c r="BH32" i="8"/>
  <c r="BI32" i="8" s="1"/>
  <c r="BH38" i="8"/>
  <c r="BI38" i="8" s="1"/>
  <c r="BH34" i="8"/>
  <c r="BI34" i="8" s="1"/>
  <c r="BD36" i="8"/>
  <c r="BJ38" i="8"/>
  <c r="BK38" i="8" s="1"/>
  <c r="BJ30" i="8"/>
  <c r="BK30" i="8" s="1"/>
  <c r="BD32" i="8"/>
  <c r="BL30" i="8" l="1"/>
  <c r="CI30" i="8" s="1"/>
  <c r="BL28" i="8"/>
  <c r="CI28" i="8" s="1"/>
  <c r="BE14" i="8"/>
  <c r="BL14" i="8" s="1"/>
  <c r="CI14" i="8" s="1"/>
  <c r="BE26" i="8"/>
  <c r="BE12" i="8"/>
  <c r="BL12" i="8" s="1"/>
  <c r="CI12" i="8" s="1"/>
  <c r="BE38" i="8"/>
  <c r="BL38" i="8" s="1"/>
  <c r="CI38" i="8" s="1"/>
  <c r="BE24" i="8"/>
  <c r="BL24" i="8" s="1"/>
  <c r="CI24" i="8" s="1"/>
  <c r="BE36" i="8"/>
  <c r="BL36" i="8" s="1"/>
  <c r="CI36" i="8" s="1"/>
  <c r="BE34" i="8"/>
  <c r="BL34" i="8" s="1"/>
  <c r="CI34" i="8" s="1"/>
  <c r="BE18" i="8"/>
  <c r="BL18" i="8" s="1"/>
  <c r="CI18" i="8" s="1"/>
  <c r="BE32" i="8"/>
  <c r="BL32" i="8" s="1"/>
  <c r="CI32" i="8" s="1"/>
  <c r="BE22" i="8"/>
  <c r="BL22" i="8" s="1"/>
  <c r="CI22" i="8" s="1"/>
  <c r="BG10" i="8"/>
  <c r="E16" i="4" l="1"/>
  <c r="C16" i="4"/>
  <c r="E15" i="4"/>
  <c r="C15" i="4"/>
  <c r="D14" i="4"/>
  <c r="E14" i="4" s="1"/>
  <c r="C14" i="4"/>
  <c r="E13" i="4"/>
  <c r="C13" i="4"/>
  <c r="E12" i="4"/>
  <c r="C12" i="4"/>
  <c r="D11" i="4"/>
  <c r="E11" i="4" s="1"/>
  <c r="C11" i="4"/>
  <c r="E10" i="4"/>
  <c r="C10" i="4"/>
  <c r="E9" i="4"/>
  <c r="C9" i="4"/>
  <c r="D8" i="4"/>
  <c r="E8" i="4" s="1"/>
  <c r="C8" i="4"/>
  <c r="E7" i="4"/>
  <c r="C7" i="4"/>
  <c r="E6" i="4"/>
  <c r="C6" i="4"/>
  <c r="D5" i="4"/>
  <c r="E5" i="4" s="1"/>
  <c r="C5" i="4"/>
  <c r="J4" i="2" l="1"/>
  <c r="AB5" i="8" s="1"/>
  <c r="J5" i="2"/>
  <c r="J3" i="2"/>
  <c r="AE20" i="8" l="1"/>
  <c r="AB17" i="8"/>
  <c r="AD17" i="8" s="1"/>
  <c r="AE17" i="8" s="1"/>
  <c r="AB8" i="8"/>
  <c r="AB18" i="8"/>
  <c r="AD18" i="8" s="1"/>
  <c r="AE18" i="8" s="1"/>
  <c r="BO30" i="8" s="1"/>
  <c r="AB19" i="8"/>
  <c r="AD19" i="8" s="1"/>
  <c r="AE19" i="8" s="1"/>
  <c r="AB16" i="8"/>
  <c r="AD16" i="8" s="1"/>
  <c r="AE16" i="8" s="1"/>
  <c r="BO10" i="8" s="1"/>
  <c r="AD5" i="8"/>
  <c r="AE5" i="8" s="1"/>
  <c r="AB6" i="8"/>
  <c r="AD6" i="8" s="1"/>
  <c r="AE6" i="8" s="1"/>
  <c r="AB9" i="8"/>
  <c r="AD9" i="8" s="1"/>
  <c r="AE9" i="8" s="1"/>
  <c r="BR20" i="8" s="1"/>
  <c r="AB10" i="8"/>
  <c r="AD10" i="8" s="1"/>
  <c r="AE10" i="8" s="1"/>
  <c r="AD14" i="8"/>
  <c r="AE14" i="8" s="1"/>
  <c r="AB15" i="8"/>
  <c r="AD15" i="8" s="1"/>
  <c r="AE15" i="8" s="1"/>
  <c r="AB3" i="8"/>
  <c r="AD3" i="8" s="1"/>
  <c r="AE3" i="8" s="1"/>
  <c r="AD8" i="8"/>
  <c r="AE8" i="8" s="1"/>
  <c r="AB7" i="8"/>
  <c r="AD7" i="8" s="1"/>
  <c r="AE7" i="8" s="1"/>
  <c r="AD12" i="8"/>
  <c r="AE12" i="8" s="1"/>
  <c r="AB4" i="8"/>
  <c r="AD4" i="8" s="1"/>
  <c r="AE4" i="8" s="1"/>
  <c r="AD11" i="8"/>
  <c r="AE11" i="8" s="1"/>
  <c r="CA16" i="8" s="1"/>
  <c r="BC30" i="8" l="1"/>
  <c r="BM30" i="8"/>
  <c r="BM9" i="8" s="1"/>
  <c r="BR16" i="8"/>
  <c r="BC10" i="8"/>
  <c r="AE1" i="8"/>
  <c r="AH10" i="8"/>
  <c r="BC20" i="8"/>
  <c r="BD20" i="8"/>
  <c r="BE20" i="8" s="1"/>
  <c r="BO14" i="8"/>
  <c r="BC14" i="8"/>
  <c r="BD16" i="8"/>
  <c r="BE16" i="8" s="1"/>
  <c r="BC16" i="8"/>
  <c r="BO16" i="8"/>
  <c r="BC22" i="8"/>
  <c r="AH8" i="8"/>
  <c r="BC26" i="8"/>
  <c r="BF26" i="8"/>
  <c r="AH12" i="8"/>
  <c r="AJ12" i="8" s="1"/>
  <c r="AH13" i="8"/>
  <c r="AJ13" i="8" s="1"/>
  <c r="AH11" i="8"/>
  <c r="AJ11" i="8" s="1"/>
  <c r="BD10" i="8"/>
  <c r="AH14" i="8"/>
  <c r="AJ14" i="8" s="1"/>
  <c r="BJ26" i="8"/>
  <c r="BK26" i="8" s="1"/>
  <c r="BC24" i="8"/>
  <c r="BO24" i="8"/>
  <c r="BO12" i="8"/>
  <c r="AH7" i="8"/>
  <c r="BC12" i="8"/>
  <c r="AH6" i="8"/>
  <c r="BO9" i="8" l="1"/>
  <c r="CA9" i="8"/>
  <c r="BR9" i="8"/>
  <c r="BL20" i="8"/>
  <c r="CI20" i="8" s="1"/>
  <c r="BL16" i="8"/>
  <c r="CI16" i="8" s="1"/>
  <c r="BC9" i="8"/>
  <c r="AH5" i="8"/>
  <c r="AH4" i="8" s="1"/>
  <c r="BH9" i="8"/>
  <c r="BK9" i="8"/>
  <c r="BJ9" i="8"/>
  <c r="BE10" i="8"/>
  <c r="BL10" i="8" s="1"/>
  <c r="BD9" i="8"/>
  <c r="BG26" i="8"/>
  <c r="BF9" i="8"/>
  <c r="CI10" i="8" l="1"/>
  <c r="BG9" i="8"/>
  <c r="BL26" i="8"/>
  <c r="CI26" i="8" s="1"/>
  <c r="BI9" i="8"/>
  <c r="BE9" i="8"/>
  <c r="AI5" i="8"/>
  <c r="AK10" i="8" s="1"/>
  <c r="AF1" i="8"/>
  <c r="BL9" i="8" l="1"/>
  <c r="CK7" i="8"/>
  <c r="CL7" i="8"/>
  <c r="CE7" i="8"/>
  <c r="CD7" i="8"/>
  <c r="BY7" i="8"/>
  <c r="BX7" i="8"/>
  <c r="BW7" i="8"/>
  <c r="CB7" i="8"/>
  <c r="CF7" i="8"/>
  <c r="CC7" i="8"/>
  <c r="BZ7" i="8"/>
  <c r="AN10" i="8"/>
  <c r="AN15" i="8" s="1"/>
  <c r="AK9" i="8"/>
  <c r="AL9" i="8"/>
  <c r="AM9" i="8"/>
  <c r="AJ10" i="8"/>
  <c r="AL10" i="8"/>
  <c r="AJ9" i="8"/>
  <c r="AM10" i="8"/>
  <c r="AJ8" i="8"/>
  <c r="AL8" i="8"/>
  <c r="AK8" i="8"/>
  <c r="AI9" i="8"/>
  <c r="AI10" i="8"/>
  <c r="BQ7" i="8"/>
  <c r="CJ7" i="8"/>
  <c r="AI8" i="8"/>
  <c r="CM7" i="8"/>
  <c r="AI7" i="8"/>
  <c r="BP7" i="8"/>
  <c r="BN7" i="8"/>
  <c r="CH7" i="8"/>
  <c r="AI6" i="8"/>
  <c r="BU7" i="8"/>
  <c r="BT7" i="8"/>
  <c r="BS7" i="8"/>
  <c r="AJ6" i="8"/>
  <c r="AK7" i="8"/>
  <c r="AJ7" i="8"/>
  <c r="BN34" i="8" l="1"/>
  <c r="BN16" i="8"/>
  <c r="BN32" i="8"/>
  <c r="BN24" i="8"/>
  <c r="BN22" i="8"/>
  <c r="BN38" i="8"/>
  <c r="BN18" i="8"/>
  <c r="BN28" i="8"/>
  <c r="BN12" i="8"/>
  <c r="BN26" i="8"/>
  <c r="BN14" i="8"/>
  <c r="BN36" i="8"/>
  <c r="BN20" i="8"/>
  <c r="BN30" i="8"/>
  <c r="BS18" i="8"/>
  <c r="BT18" i="8" s="1"/>
  <c r="BU18" i="8" s="1"/>
  <c r="BS30" i="8"/>
  <c r="BT30" i="8" s="1"/>
  <c r="BU30" i="8" s="1"/>
  <c r="BS22" i="8"/>
  <c r="BT22" i="8" s="1"/>
  <c r="BU22" i="8" s="1"/>
  <c r="BS32" i="8"/>
  <c r="BT32" i="8" s="1"/>
  <c r="BU32" i="8" s="1"/>
  <c r="BS14" i="8"/>
  <c r="BT14" i="8" s="1"/>
  <c r="BU14" i="8" s="1"/>
  <c r="BS38" i="8"/>
  <c r="BT38" i="8" s="1"/>
  <c r="BU38" i="8" s="1"/>
  <c r="BS36" i="8"/>
  <c r="BT36" i="8" s="1"/>
  <c r="BU36" i="8" s="1"/>
  <c r="BS12" i="8"/>
  <c r="BT12" i="8" s="1"/>
  <c r="BU12" i="8" s="1"/>
  <c r="BS24" i="8"/>
  <c r="BT24" i="8" s="1"/>
  <c r="BU24" i="8" s="1"/>
  <c r="BS10" i="8"/>
  <c r="BT10" i="8" s="1"/>
  <c r="BU10" i="8" s="1"/>
  <c r="BS34" i="8"/>
  <c r="BT34" i="8" s="1"/>
  <c r="BU34" i="8" s="1"/>
  <c r="BS28" i="8"/>
  <c r="BT28" i="8" s="1"/>
  <c r="BU28" i="8" s="1"/>
  <c r="BS26" i="8"/>
  <c r="BT26" i="8" s="1"/>
  <c r="BU26" i="8" s="1"/>
  <c r="BS20" i="8"/>
  <c r="BT20" i="8" s="1"/>
  <c r="BU20" i="8" s="1"/>
  <c r="BS16" i="8"/>
  <c r="BT16" i="8" s="1"/>
  <c r="BU16" i="8" s="1"/>
  <c r="BN10" i="8"/>
  <c r="CB14" i="8"/>
  <c r="CC14" i="8" s="1"/>
  <c r="CD14" i="8" s="1"/>
  <c r="CE14" i="8" s="1"/>
  <c r="CF14" i="8" s="1"/>
  <c r="CM14" i="8" s="1"/>
  <c r="CB26" i="8"/>
  <c r="CC26" i="8" s="1"/>
  <c r="CD26" i="8" s="1"/>
  <c r="CE26" i="8" s="1"/>
  <c r="CF26" i="8" s="1"/>
  <c r="CM26" i="8" s="1"/>
  <c r="CB32" i="8"/>
  <c r="CC32" i="8" s="1"/>
  <c r="CD32" i="8" s="1"/>
  <c r="CE32" i="8" s="1"/>
  <c r="CF32" i="8" s="1"/>
  <c r="CM32" i="8" s="1"/>
  <c r="CB34" i="8"/>
  <c r="CC34" i="8" s="1"/>
  <c r="CD34" i="8" s="1"/>
  <c r="CE34" i="8" s="1"/>
  <c r="CF34" i="8" s="1"/>
  <c r="CM34" i="8" s="1"/>
  <c r="CB12" i="8"/>
  <c r="CC12" i="8" s="1"/>
  <c r="CD12" i="8" s="1"/>
  <c r="CE12" i="8" s="1"/>
  <c r="CF12" i="8" s="1"/>
  <c r="CB28" i="8"/>
  <c r="CC28" i="8" s="1"/>
  <c r="CD28" i="8" s="1"/>
  <c r="CE28" i="8" s="1"/>
  <c r="CF28" i="8" s="1"/>
  <c r="CM28" i="8" s="1"/>
  <c r="CB24" i="8"/>
  <c r="CC24" i="8" s="1"/>
  <c r="CD24" i="8" s="1"/>
  <c r="CE24" i="8" s="1"/>
  <c r="CF24" i="8" s="1"/>
  <c r="CM24" i="8" s="1"/>
  <c r="CB38" i="8"/>
  <c r="CC38" i="8" s="1"/>
  <c r="CD38" i="8" s="1"/>
  <c r="CE38" i="8" s="1"/>
  <c r="CF38" i="8" s="1"/>
  <c r="CM38" i="8" s="1"/>
  <c r="CB22" i="8"/>
  <c r="CC22" i="8" s="1"/>
  <c r="CD22" i="8" s="1"/>
  <c r="CE22" i="8" s="1"/>
  <c r="CF22" i="8" s="1"/>
  <c r="CM22" i="8" s="1"/>
  <c r="CB20" i="8"/>
  <c r="CC20" i="8" s="1"/>
  <c r="CD20" i="8" s="1"/>
  <c r="CE20" i="8" s="1"/>
  <c r="CF20" i="8" s="1"/>
  <c r="CM20" i="8" s="1"/>
  <c r="CB30" i="8"/>
  <c r="CC30" i="8" s="1"/>
  <c r="CD30" i="8" s="1"/>
  <c r="CE30" i="8" s="1"/>
  <c r="CF30" i="8" s="1"/>
  <c r="CB36" i="8"/>
  <c r="CC36" i="8" s="1"/>
  <c r="CD36" i="8" s="1"/>
  <c r="CE36" i="8" s="1"/>
  <c r="CF36" i="8" s="1"/>
  <c r="CM36" i="8" s="1"/>
  <c r="CB10" i="8"/>
  <c r="CB18" i="8"/>
  <c r="CC18" i="8" s="1"/>
  <c r="CD18" i="8" s="1"/>
  <c r="CE18" i="8" s="1"/>
  <c r="CF18" i="8" s="1"/>
  <c r="CM18" i="8" s="1"/>
  <c r="CB16" i="8"/>
  <c r="CC16" i="8" s="1"/>
  <c r="CD16" i="8" s="1"/>
  <c r="CE16" i="8" s="1"/>
  <c r="CF16" i="8" s="1"/>
  <c r="BW28" i="8"/>
  <c r="BX28" i="8" s="1"/>
  <c r="BY28" i="8" s="1"/>
  <c r="BZ28" i="8" s="1"/>
  <c r="BW24" i="8"/>
  <c r="BX24" i="8" s="1"/>
  <c r="BY24" i="8" s="1"/>
  <c r="BZ24" i="8" s="1"/>
  <c r="BW38" i="8"/>
  <c r="BX38" i="8" s="1"/>
  <c r="BY38" i="8" s="1"/>
  <c r="BZ38" i="8" s="1"/>
  <c r="BW32" i="8"/>
  <c r="BX32" i="8" s="1"/>
  <c r="BY32" i="8" s="1"/>
  <c r="BZ32" i="8" s="1"/>
  <c r="BW34" i="8"/>
  <c r="BX34" i="8" s="1"/>
  <c r="BY34" i="8" s="1"/>
  <c r="BZ34" i="8" s="1"/>
  <c r="BW20" i="8"/>
  <c r="BX20" i="8" s="1"/>
  <c r="BY20" i="8" s="1"/>
  <c r="BZ20" i="8" s="1"/>
  <c r="BW36" i="8"/>
  <c r="BX36" i="8" s="1"/>
  <c r="BY36" i="8" s="1"/>
  <c r="BZ36" i="8" s="1"/>
  <c r="BW18" i="8"/>
  <c r="BX18" i="8" s="1"/>
  <c r="BY18" i="8" s="1"/>
  <c r="BZ18" i="8" s="1"/>
  <c r="BW12" i="8"/>
  <c r="BX12" i="8" s="1"/>
  <c r="BY12" i="8" s="1"/>
  <c r="BZ12" i="8" s="1"/>
  <c r="BW22" i="8"/>
  <c r="BX22" i="8" s="1"/>
  <c r="BY22" i="8" s="1"/>
  <c r="BZ22" i="8" s="1"/>
  <c r="BW14" i="8"/>
  <c r="BX14" i="8" s="1"/>
  <c r="BY14" i="8" s="1"/>
  <c r="BZ14" i="8" s="1"/>
  <c r="BW26" i="8"/>
  <c r="BX26" i="8" s="1"/>
  <c r="BY26" i="8" s="1"/>
  <c r="BZ26" i="8" s="1"/>
  <c r="BW30" i="8"/>
  <c r="BX30" i="8" s="1"/>
  <c r="BY30" i="8" s="1"/>
  <c r="BZ30" i="8" s="1"/>
  <c r="BW16" i="8"/>
  <c r="BX16" i="8" s="1"/>
  <c r="BY16" i="8" s="1"/>
  <c r="BZ16" i="8" s="1"/>
  <c r="BW10" i="8"/>
  <c r="BP28" i="8"/>
  <c r="BQ28" i="8" s="1"/>
  <c r="BP20" i="8"/>
  <c r="BQ20" i="8" s="1"/>
  <c r="BP26" i="8"/>
  <c r="BQ26" i="8" s="1"/>
  <c r="BP32" i="8"/>
  <c r="BQ32" i="8" s="1"/>
  <c r="BP34" i="8"/>
  <c r="BQ34" i="8" s="1"/>
  <c r="BP38" i="8"/>
  <c r="BQ38" i="8" s="1"/>
  <c r="BP36" i="8"/>
  <c r="BQ36" i="8" s="1"/>
  <c r="BP22" i="8"/>
  <c r="BQ22" i="8" s="1"/>
  <c r="BP18" i="8"/>
  <c r="BQ18" i="8" s="1"/>
  <c r="BP12" i="8"/>
  <c r="BQ12" i="8" s="1"/>
  <c r="BP10" i="8"/>
  <c r="BQ10" i="8" s="1"/>
  <c r="BP14" i="8"/>
  <c r="BQ14" i="8" s="1"/>
  <c r="BP30" i="8"/>
  <c r="BQ30" i="8" s="1"/>
  <c r="BP16" i="8"/>
  <c r="BQ16" i="8" s="1"/>
  <c r="BP24" i="8"/>
  <c r="BQ24" i="8" s="1"/>
  <c r="CM30" i="8"/>
  <c r="AL15" i="8"/>
  <c r="AM15" i="8"/>
  <c r="AK15" i="8"/>
  <c r="AJ15" i="8"/>
  <c r="AO15" i="8" s="1"/>
  <c r="CH10" i="8" l="1"/>
  <c r="CH12" i="8"/>
  <c r="BN9" i="8"/>
  <c r="CL34" i="8"/>
  <c r="DL34" i="8" s="1"/>
  <c r="CJ30" i="8"/>
  <c r="CV30" i="8" s="1"/>
  <c r="CK30" i="8"/>
  <c r="DE30" i="8" s="1"/>
  <c r="CL22" i="8"/>
  <c r="DH22" i="8" s="1"/>
  <c r="CL30" i="8"/>
  <c r="DJ30" i="8" s="1"/>
  <c r="CJ34" i="8"/>
  <c r="CZ34" i="8" s="1"/>
  <c r="CJ36" i="8"/>
  <c r="CL18" i="8"/>
  <c r="DH18" i="8" s="1"/>
  <c r="CK16" i="8"/>
  <c r="DE16" i="8" s="1"/>
  <c r="CK36" i="8"/>
  <c r="DD36" i="8" s="1"/>
  <c r="CJ14" i="8"/>
  <c r="CZ14" i="8" s="1"/>
  <c r="CL14" i="8"/>
  <c r="DK14" i="8" s="1"/>
  <c r="CK14" i="8"/>
  <c r="DF14" i="8" s="1"/>
  <c r="CK28" i="8"/>
  <c r="DA28" i="8" s="1"/>
  <c r="CJ38" i="8"/>
  <c r="CW38" i="8" s="1"/>
  <c r="CJ18" i="8"/>
  <c r="CX18" i="8" s="1"/>
  <c r="CK20" i="8"/>
  <c r="DE20" i="8" s="1"/>
  <c r="CL26" i="8"/>
  <c r="DJ26" i="8" s="1"/>
  <c r="DM20" i="8"/>
  <c r="DR20" i="8"/>
  <c r="DP20" i="8"/>
  <c r="DQ20" i="8"/>
  <c r="DN20" i="8"/>
  <c r="DO20" i="8"/>
  <c r="DQ28" i="8"/>
  <c r="DR28" i="8"/>
  <c r="DP28" i="8"/>
  <c r="DO28" i="8"/>
  <c r="DM28" i="8"/>
  <c r="DN28" i="8"/>
  <c r="DR24" i="8"/>
  <c r="DP24" i="8"/>
  <c r="DN24" i="8"/>
  <c r="DO24" i="8"/>
  <c r="DM24" i="8"/>
  <c r="DQ24" i="8"/>
  <c r="DM38" i="8"/>
  <c r="DR38" i="8"/>
  <c r="DO38" i="8"/>
  <c r="DN38" i="8"/>
  <c r="DP38" i="8"/>
  <c r="DQ38" i="8"/>
  <c r="DQ26" i="8"/>
  <c r="DP26" i="8"/>
  <c r="DN26" i="8"/>
  <c r="DO26" i="8"/>
  <c r="DM26" i="8"/>
  <c r="DR26" i="8"/>
  <c r="DM32" i="8"/>
  <c r="DO32" i="8"/>
  <c r="DQ32" i="8"/>
  <c r="DN32" i="8"/>
  <c r="DP32" i="8"/>
  <c r="DR32" i="8"/>
  <c r="DR22" i="8"/>
  <c r="DN22" i="8"/>
  <c r="DP22" i="8"/>
  <c r="DQ22" i="8"/>
  <c r="DO22" i="8"/>
  <c r="DM22" i="8"/>
  <c r="CL28" i="8"/>
  <c r="CK38" i="8"/>
  <c r="DM36" i="8"/>
  <c r="DR36" i="8"/>
  <c r="DO36" i="8"/>
  <c r="DQ36" i="8"/>
  <c r="DN36" i="8"/>
  <c r="DP36" i="8"/>
  <c r="CK26" i="8"/>
  <c r="BS9" i="8"/>
  <c r="CJ26" i="8"/>
  <c r="CL36" i="8"/>
  <c r="CJ28" i="8"/>
  <c r="CV28" i="8" s="1"/>
  <c r="CL32" i="8"/>
  <c r="CJ16" i="8"/>
  <c r="CY16" i="8" s="1"/>
  <c r="DM34" i="8"/>
  <c r="DQ34" i="8"/>
  <c r="DO34" i="8"/>
  <c r="DN34" i="8"/>
  <c r="DP34" i="8"/>
  <c r="DR34" i="8"/>
  <c r="DR18" i="8"/>
  <c r="DP18" i="8"/>
  <c r="DQ18" i="8"/>
  <c r="DO18" i="8"/>
  <c r="DM18" i="8"/>
  <c r="DN18" i="8"/>
  <c r="BX10" i="8"/>
  <c r="BW9" i="8"/>
  <c r="DN30" i="8"/>
  <c r="DO30" i="8"/>
  <c r="DQ30" i="8"/>
  <c r="DP30" i="8"/>
  <c r="DM30" i="8"/>
  <c r="DR30" i="8"/>
  <c r="CJ32" i="8"/>
  <c r="CH28" i="8"/>
  <c r="CJ22" i="8"/>
  <c r="CJ20" i="8"/>
  <c r="CK22" i="8"/>
  <c r="CL38" i="8"/>
  <c r="CK18" i="8"/>
  <c r="CC10" i="8"/>
  <c r="DM14" i="8"/>
  <c r="DO14" i="8"/>
  <c r="DR14" i="8"/>
  <c r="DN14" i="8"/>
  <c r="DQ14" i="8"/>
  <c r="DP14" i="8"/>
  <c r="CL24" i="8"/>
  <c r="CK32" i="8"/>
  <c r="CJ24" i="8"/>
  <c r="CW24" i="8" s="1"/>
  <c r="CK34" i="8"/>
  <c r="CL20" i="8"/>
  <c r="CK24" i="8"/>
  <c r="CH34" i="8"/>
  <c r="CH18" i="8"/>
  <c r="CH36" i="8"/>
  <c r="CH32" i="8"/>
  <c r="CH26" i="8"/>
  <c r="CH30" i="8"/>
  <c r="CH20" i="8"/>
  <c r="CH24" i="8"/>
  <c r="CH14" i="8"/>
  <c r="CH38" i="8"/>
  <c r="CH22" i="8"/>
  <c r="CH16" i="8"/>
  <c r="CL16" i="8"/>
  <c r="DF30" i="8" l="1"/>
  <c r="DD30" i="8"/>
  <c r="CO12" i="8"/>
  <c r="CP12" i="8"/>
  <c r="CR12" i="8"/>
  <c r="CQ12" i="8"/>
  <c r="CS12" i="8"/>
  <c r="CT12" i="8"/>
  <c r="CT10" i="8"/>
  <c r="CS10" i="8"/>
  <c r="CQ10" i="8"/>
  <c r="CR10" i="8"/>
  <c r="CP10" i="8"/>
  <c r="CO10" i="8"/>
  <c r="CQ22" i="8"/>
  <c r="CR22" i="8"/>
  <c r="CT22" i="8"/>
  <c r="CO22" i="8"/>
  <c r="CS22" i="8"/>
  <c r="CP22" i="8"/>
  <c r="CO24" i="8"/>
  <c r="CP24" i="8"/>
  <c r="CR24" i="8"/>
  <c r="CQ24" i="8"/>
  <c r="CS24" i="8"/>
  <c r="CT24" i="8"/>
  <c r="CT20" i="8"/>
  <c r="CS20" i="8"/>
  <c r="CR20" i="8"/>
  <c r="CO20" i="8"/>
  <c r="CP20" i="8"/>
  <c r="CQ20" i="8"/>
  <c r="CS30" i="8"/>
  <c r="CP30" i="8"/>
  <c r="CT30" i="8"/>
  <c r="CO30" i="8"/>
  <c r="CQ30" i="8"/>
  <c r="CR30" i="8"/>
  <c r="CP18" i="8"/>
  <c r="CO18" i="8"/>
  <c r="CQ18" i="8"/>
  <c r="CR18" i="8"/>
  <c r="CT18" i="8"/>
  <c r="CS18" i="8"/>
  <c r="CS16" i="8"/>
  <c r="CT16" i="8"/>
  <c r="CP16" i="8"/>
  <c r="CO16" i="8"/>
  <c r="CR16" i="8"/>
  <c r="CQ16" i="8"/>
  <c r="CQ38" i="8"/>
  <c r="CR38" i="8"/>
  <c r="CT38" i="8"/>
  <c r="CO38" i="8"/>
  <c r="CS38" i="8"/>
  <c r="CP38" i="8"/>
  <c r="CS14" i="8"/>
  <c r="CP14" i="8"/>
  <c r="CT14" i="8"/>
  <c r="CO14" i="8"/>
  <c r="CQ14" i="8"/>
  <c r="CR14" i="8"/>
  <c r="CP34" i="8"/>
  <c r="CO34" i="8"/>
  <c r="CQ34" i="8"/>
  <c r="CR34" i="8"/>
  <c r="CT34" i="8"/>
  <c r="CS34" i="8"/>
  <c r="CO28" i="8"/>
  <c r="CP28" i="8"/>
  <c r="CR28" i="8"/>
  <c r="CQ28" i="8"/>
  <c r="CS28" i="8"/>
  <c r="CT28" i="8"/>
  <c r="CO26" i="8"/>
  <c r="CR26" i="8"/>
  <c r="CQ26" i="8"/>
  <c r="CT26" i="8"/>
  <c r="CS26" i="8"/>
  <c r="CP26" i="8"/>
  <c r="CS32" i="8"/>
  <c r="CT32" i="8"/>
  <c r="CP32" i="8"/>
  <c r="CO32" i="8"/>
  <c r="CR32" i="8"/>
  <c r="CQ32" i="8"/>
  <c r="CT36" i="8"/>
  <c r="CS36" i="8"/>
  <c r="CR36" i="8"/>
  <c r="CO36" i="8"/>
  <c r="CP36" i="8"/>
  <c r="CQ36" i="8"/>
  <c r="DJ34" i="8"/>
  <c r="DK34" i="8"/>
  <c r="DG34" i="8"/>
  <c r="DI30" i="8"/>
  <c r="DG30" i="8"/>
  <c r="DI34" i="8"/>
  <c r="DH34" i="8"/>
  <c r="DH30" i="8"/>
  <c r="DL30" i="8"/>
  <c r="DK30" i="8"/>
  <c r="DK22" i="8"/>
  <c r="DC30" i="8"/>
  <c r="DB30" i="8"/>
  <c r="DA30" i="8"/>
  <c r="DG22" i="8"/>
  <c r="DL22" i="8"/>
  <c r="DI22" i="8"/>
  <c r="DJ22" i="8"/>
  <c r="DC36" i="8"/>
  <c r="DA36" i="8"/>
  <c r="DF36" i="8"/>
  <c r="DB36" i="8"/>
  <c r="DE36" i="8"/>
  <c r="DB20" i="8"/>
  <c r="DL14" i="8"/>
  <c r="DG14" i="8"/>
  <c r="DI14" i="8"/>
  <c r="DJ18" i="8"/>
  <c r="DL18" i="8"/>
  <c r="DK18" i="8"/>
  <c r="DG18" i="8"/>
  <c r="DF16" i="8"/>
  <c r="DI18" i="8"/>
  <c r="DF20" i="8"/>
  <c r="DA20" i="8"/>
  <c r="DH14" i="8"/>
  <c r="DJ14" i="8"/>
  <c r="DL26" i="8"/>
  <c r="DF28" i="8"/>
  <c r="DD28" i="8"/>
  <c r="DE28" i="8"/>
  <c r="DC28" i="8"/>
  <c r="DB28" i="8"/>
  <c r="DZ14" i="8"/>
  <c r="DC14" i="8"/>
  <c r="DA14" i="8"/>
  <c r="DG26" i="8"/>
  <c r="DB14" i="8"/>
  <c r="DD14" i="8"/>
  <c r="DK26" i="8"/>
  <c r="DE14" i="8"/>
  <c r="CZ28" i="8"/>
  <c r="DH26" i="8"/>
  <c r="DI26" i="8"/>
  <c r="DA16" i="8"/>
  <c r="DB16" i="8"/>
  <c r="DD16" i="8"/>
  <c r="DC16" i="8"/>
  <c r="DZ20" i="8"/>
  <c r="CJ10" i="8"/>
  <c r="DC20" i="8"/>
  <c r="CY28" i="8"/>
  <c r="DD20" i="8"/>
  <c r="CU28" i="8"/>
  <c r="DZ36" i="8"/>
  <c r="DZ32" i="8"/>
  <c r="DC22" i="8"/>
  <c r="DB22" i="8"/>
  <c r="DA22" i="8"/>
  <c r="DE22" i="8"/>
  <c r="DD22" i="8"/>
  <c r="DF22" i="8"/>
  <c r="DC38" i="8"/>
  <c r="DD38" i="8"/>
  <c r="DF38" i="8"/>
  <c r="DE38" i="8"/>
  <c r="DA38" i="8"/>
  <c r="DB38" i="8"/>
  <c r="DZ38" i="8"/>
  <c r="DL24" i="8"/>
  <c r="DK24" i="8"/>
  <c r="DJ24" i="8"/>
  <c r="DH24" i="8"/>
  <c r="DI24" i="8"/>
  <c r="DG24" i="8"/>
  <c r="BT9" i="8"/>
  <c r="DZ34" i="8"/>
  <c r="DA26" i="8"/>
  <c r="DF26" i="8"/>
  <c r="DD26" i="8"/>
  <c r="DC26" i="8"/>
  <c r="DB26" i="8"/>
  <c r="DE26" i="8"/>
  <c r="DL28" i="8"/>
  <c r="DG28" i="8"/>
  <c r="DH28" i="8"/>
  <c r="DI28" i="8"/>
  <c r="DJ28" i="8"/>
  <c r="DK28" i="8"/>
  <c r="DZ26" i="8"/>
  <c r="DL32" i="8"/>
  <c r="DG32" i="8"/>
  <c r="DI32" i="8"/>
  <c r="DJ32" i="8"/>
  <c r="DK32" i="8"/>
  <c r="DH32" i="8"/>
  <c r="DD32" i="8"/>
  <c r="DE32" i="8"/>
  <c r="DC32" i="8"/>
  <c r="DF32" i="8"/>
  <c r="DB32" i="8"/>
  <c r="DA32" i="8"/>
  <c r="DA24" i="8"/>
  <c r="DD24" i="8"/>
  <c r="DF24" i="8"/>
  <c r="DC24" i="8"/>
  <c r="DB24" i="8"/>
  <c r="DE24" i="8"/>
  <c r="DZ30" i="8"/>
  <c r="DZ24" i="8"/>
  <c r="DB34" i="8"/>
  <c r="DC34" i="8"/>
  <c r="DD34" i="8"/>
  <c r="DE34" i="8"/>
  <c r="DF34" i="8"/>
  <c r="DA34" i="8"/>
  <c r="CD10" i="8"/>
  <c r="BY10" i="8"/>
  <c r="BX9" i="8"/>
  <c r="DZ22" i="8"/>
  <c r="DK20" i="8"/>
  <c r="DI20" i="8"/>
  <c r="DG20" i="8"/>
  <c r="DL20" i="8"/>
  <c r="DH20" i="8"/>
  <c r="DJ20" i="8"/>
  <c r="CW28" i="8"/>
  <c r="DC18" i="8"/>
  <c r="DB18" i="8"/>
  <c r="DE18" i="8"/>
  <c r="DD18" i="8"/>
  <c r="DA18" i="8"/>
  <c r="DF18" i="8"/>
  <c r="DZ18" i="8"/>
  <c r="DZ28" i="8"/>
  <c r="DL36" i="8"/>
  <c r="DG36" i="8"/>
  <c r="DH36" i="8"/>
  <c r="DI36" i="8"/>
  <c r="DJ36" i="8"/>
  <c r="DK36" i="8"/>
  <c r="CX28" i="8"/>
  <c r="DG38" i="8"/>
  <c r="DH38" i="8"/>
  <c r="DI38" i="8"/>
  <c r="DL38" i="8"/>
  <c r="DJ38" i="8"/>
  <c r="DK38" i="8"/>
  <c r="DK16" i="8"/>
  <c r="DJ16" i="8"/>
  <c r="DI16" i="8"/>
  <c r="DH16" i="8"/>
  <c r="DG16" i="8"/>
  <c r="DL16" i="8"/>
  <c r="CM16" i="8"/>
  <c r="CZ30" i="8"/>
  <c r="CW34" i="8"/>
  <c r="CX34" i="8"/>
  <c r="CY34" i="8"/>
  <c r="CU34" i="8"/>
  <c r="CV34" i="8"/>
  <c r="CX30" i="8"/>
  <c r="CY30" i="8"/>
  <c r="CX38" i="8"/>
  <c r="CY38" i="8"/>
  <c r="CU30" i="8"/>
  <c r="CW30" i="8"/>
  <c r="CZ38" i="8"/>
  <c r="CV14" i="8"/>
  <c r="CW14" i="8"/>
  <c r="CU38" i="8"/>
  <c r="CV38" i="8"/>
  <c r="CX14" i="8"/>
  <c r="CU14" i="8"/>
  <c r="CY14" i="8"/>
  <c r="CX24" i="8"/>
  <c r="CZ24" i="8"/>
  <c r="CU24" i="8"/>
  <c r="CU18" i="8"/>
  <c r="CV18" i="8"/>
  <c r="CV24" i="8"/>
  <c r="CX16" i="8"/>
  <c r="CY24" i="8"/>
  <c r="CY18" i="8"/>
  <c r="CZ18" i="8"/>
  <c r="CW18" i="8"/>
  <c r="CU16" i="8"/>
  <c r="CW16" i="8"/>
  <c r="CV16" i="8"/>
  <c r="CZ16" i="8"/>
  <c r="CW36" i="8"/>
  <c r="CV36" i="8"/>
  <c r="CU36" i="8"/>
  <c r="CY36" i="8"/>
  <c r="CX36" i="8"/>
  <c r="CZ36" i="8"/>
  <c r="CX32" i="8"/>
  <c r="CW32" i="8"/>
  <c r="CY32" i="8"/>
  <c r="CZ32" i="8"/>
  <c r="CV32" i="8"/>
  <c r="CU32" i="8"/>
  <c r="CY20" i="8"/>
  <c r="CZ20" i="8"/>
  <c r="CX20" i="8"/>
  <c r="CW20" i="8"/>
  <c r="CV20" i="8"/>
  <c r="CU20" i="8"/>
  <c r="CZ22" i="8"/>
  <c r="CY22" i="8"/>
  <c r="CU22" i="8"/>
  <c r="CW22" i="8"/>
  <c r="CX22" i="8"/>
  <c r="CV22" i="8"/>
  <c r="CV26" i="8"/>
  <c r="CU26" i="8"/>
  <c r="CY26" i="8"/>
  <c r="CZ26" i="8"/>
  <c r="CX26" i="8"/>
  <c r="CW26" i="8"/>
  <c r="DY34" i="8" l="1"/>
  <c r="DY30" i="8"/>
  <c r="DX30" i="8"/>
  <c r="DY22" i="8"/>
  <c r="DX36" i="8"/>
  <c r="DY14" i="8"/>
  <c r="DY18" i="8"/>
  <c r="DX20" i="8"/>
  <c r="DX28" i="8"/>
  <c r="DX14" i="8"/>
  <c r="DY26" i="8"/>
  <c r="DY20" i="8"/>
  <c r="DW28" i="8"/>
  <c r="DX16" i="8"/>
  <c r="DV28" i="8"/>
  <c r="DX18" i="8"/>
  <c r="DY36" i="8"/>
  <c r="DV16" i="8"/>
  <c r="DX32" i="8"/>
  <c r="DY24" i="8"/>
  <c r="DY32" i="8"/>
  <c r="DX24" i="8"/>
  <c r="BZ10" i="8"/>
  <c r="BY9" i="8"/>
  <c r="DX38" i="8"/>
  <c r="CE10" i="8"/>
  <c r="CK10" i="8"/>
  <c r="BU9" i="8"/>
  <c r="DY28" i="8"/>
  <c r="DX34" i="8"/>
  <c r="DY38" i="8"/>
  <c r="DW20" i="8"/>
  <c r="DX22" i="8"/>
  <c r="DX26" i="8"/>
  <c r="DW30" i="8"/>
  <c r="DW34" i="8"/>
  <c r="DV24" i="8"/>
  <c r="DV32" i="8"/>
  <c r="DW32" i="8"/>
  <c r="DW24" i="8"/>
  <c r="DV22" i="8"/>
  <c r="DW22" i="8"/>
  <c r="DV20" i="8"/>
  <c r="DV38" i="8"/>
  <c r="DW36" i="8"/>
  <c r="DV14" i="8"/>
  <c r="DV36" i="8"/>
  <c r="DV18" i="8"/>
  <c r="DV34" i="8"/>
  <c r="DY16" i="8"/>
  <c r="DV26" i="8"/>
  <c r="DW38" i="8"/>
  <c r="DW26" i="8"/>
  <c r="DV30" i="8"/>
  <c r="DW16" i="8"/>
  <c r="DW18" i="8"/>
  <c r="DW14" i="8"/>
  <c r="DR16" i="8"/>
  <c r="DQ16" i="8"/>
  <c r="DP16" i="8"/>
  <c r="DO16" i="8"/>
  <c r="DN16" i="8"/>
  <c r="DM16" i="8"/>
  <c r="CV10" i="8"/>
  <c r="CU10" i="8"/>
  <c r="CW10" i="8"/>
  <c r="CZ10" i="8"/>
  <c r="CY10" i="8"/>
  <c r="CX10" i="8"/>
  <c r="EA26" i="8" l="1"/>
  <c r="EA34" i="8"/>
  <c r="EA22" i="8"/>
  <c r="EA36" i="8"/>
  <c r="EA18" i="8"/>
  <c r="EA14" i="8"/>
  <c r="EA32" i="8"/>
  <c r="EA30" i="8"/>
  <c r="EA24" i="8"/>
  <c r="EA38" i="8"/>
  <c r="EA28" i="8"/>
  <c r="EA20" i="8"/>
  <c r="DA10" i="8"/>
  <c r="DB10" i="8"/>
  <c r="DF10" i="8"/>
  <c r="DE10" i="8"/>
  <c r="DD10" i="8"/>
  <c r="DC10" i="8"/>
  <c r="CF10" i="8"/>
  <c r="CL10" i="8"/>
  <c r="BZ9" i="8"/>
  <c r="DW10" i="8"/>
  <c r="DZ16" i="8"/>
  <c r="EA16" i="8" s="1"/>
  <c r="CM10" i="8" l="1"/>
  <c r="DX10" i="8"/>
  <c r="DL10" i="8"/>
  <c r="DK10" i="8"/>
  <c r="DJ10" i="8"/>
  <c r="DH10" i="8"/>
  <c r="DI10" i="8"/>
  <c r="DG10" i="8"/>
  <c r="DY10" i="8" l="1"/>
  <c r="DQ10" i="8"/>
  <c r="DP10" i="8"/>
  <c r="DO10" i="8"/>
  <c r="DN10" i="8"/>
  <c r="DM10" i="8"/>
  <c r="DR10" i="8"/>
  <c r="DZ10" i="8" l="1"/>
  <c r="DV10" i="8" l="1"/>
  <c r="EA10" i="8" s="1"/>
  <c r="BP9" i="8" l="1"/>
  <c r="BQ9" i="8"/>
  <c r="CF9" i="8"/>
  <c r="CM9" i="8" s="1"/>
  <c r="CE9" i="8"/>
  <c r="CL9" i="8" s="1"/>
  <c r="CT6" i="8"/>
  <c r="CK12" i="8"/>
  <c r="DC12" i="8" s="1"/>
  <c r="DC6" i="8" s="1"/>
  <c r="CD9" i="8"/>
  <c r="CK9" i="8" s="1"/>
  <c r="CC9" i="8"/>
  <c r="CL12" i="8"/>
  <c r="DK12" i="8" s="1"/>
  <c r="DK6" i="8" s="1"/>
  <c r="DY43" i="8" s="1"/>
  <c r="CJ12" i="8"/>
  <c r="CU12" i="8" s="1"/>
  <c r="CU6" i="8" s="1"/>
  <c r="DW40" i="8" s="1"/>
  <c r="CB9" i="8"/>
  <c r="CM12" i="8"/>
  <c r="DM12" i="8" s="1"/>
  <c r="DM6" i="8" s="1"/>
  <c r="DZ40" i="8" s="1"/>
  <c r="CH9" i="8" l="1"/>
  <c r="CJ9" i="8"/>
  <c r="DG12" i="8"/>
  <c r="DG6" i="8" s="1"/>
  <c r="DY40" i="8" s="1"/>
  <c r="CV12" i="8"/>
  <c r="CV6" i="8" s="1"/>
  <c r="DN12" i="8"/>
  <c r="DE12" i="8"/>
  <c r="DE6" i="8" s="1"/>
  <c r="DX43" i="8" s="1"/>
  <c r="DF12" i="8"/>
  <c r="DF6" i="8" s="1"/>
  <c r="DH12" i="8"/>
  <c r="DH6" i="8" s="1"/>
  <c r="DD12" i="8"/>
  <c r="DD6" i="8" s="1"/>
  <c r="DX42" i="8" s="1"/>
  <c r="DQ12" i="8"/>
  <c r="DQ6" i="8" s="1"/>
  <c r="DZ43" i="8" s="1"/>
  <c r="DO12" i="8"/>
  <c r="DO6" i="8" s="1"/>
  <c r="DR12" i="8"/>
  <c r="DR6" i="8" s="1"/>
  <c r="DP12" i="8"/>
  <c r="DP6" i="8" s="1"/>
  <c r="DZ42" i="8" s="1"/>
  <c r="DN6" i="8"/>
  <c r="CP6" i="8"/>
  <c r="DL12" i="8"/>
  <c r="DL6" i="8" s="1"/>
  <c r="DJ12" i="8"/>
  <c r="DJ6" i="8" s="1"/>
  <c r="DY42" i="8" s="1"/>
  <c r="DA12" i="8"/>
  <c r="DA6" i="8" s="1"/>
  <c r="DX40" i="8" s="1"/>
  <c r="CX12" i="8"/>
  <c r="CX6" i="8" s="1"/>
  <c r="DW42" i="8" s="1"/>
  <c r="DI12" i="8"/>
  <c r="CZ12" i="8"/>
  <c r="CZ6" i="8" s="1"/>
  <c r="CS6" i="8"/>
  <c r="DV43" i="8" s="1"/>
  <c r="DB12" i="8"/>
  <c r="CW12" i="8"/>
  <c r="CR6" i="8"/>
  <c r="DV42" i="8" s="1"/>
  <c r="CO6" i="8"/>
  <c r="DV40" i="8" s="1"/>
  <c r="CY12" i="8"/>
  <c r="CY6" i="8" s="1"/>
  <c r="DW43" i="8" s="1"/>
  <c r="EA42" i="8" l="1"/>
  <c r="DZ12" i="8"/>
  <c r="DV12" i="8"/>
  <c r="CQ6" i="8"/>
  <c r="EA40" i="8"/>
  <c r="EA43" i="8"/>
  <c r="CW6" i="8"/>
  <c r="DW12" i="8"/>
  <c r="DB6" i="8"/>
  <c r="DX12" i="8"/>
  <c r="DY12" i="8"/>
  <c r="DI6" i="8"/>
  <c r="DZ8" i="8" l="1"/>
  <c r="DZ46" i="8"/>
  <c r="DV8" i="8"/>
  <c r="DV46" i="8"/>
  <c r="DY8" i="8"/>
  <c r="DY46" i="8"/>
  <c r="EA12" i="8"/>
  <c r="DX46" i="8"/>
  <c r="DX8" i="8"/>
  <c r="DW8" i="8"/>
  <c r="DW46" i="8"/>
  <c r="DX47" i="8" l="1"/>
  <c r="EA46" i="8"/>
  <c r="H45" i="10"/>
  <c r="H47" i="10" s="1"/>
  <c r="DV47" i="8"/>
  <c r="DZ47" i="8"/>
  <c r="DW47" i="8"/>
  <c r="DY4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H4" authorId="0" shapeId="0" xr:uid="{168C7905-1E1B-48A8-89C4-1AAFB1C14AC8}">
      <text>
        <r>
          <rPr>
            <b/>
            <sz val="9"/>
            <color indexed="81"/>
            <rFont val="Tahoma"/>
            <family val="2"/>
          </rPr>
          <t>ห้ามมีส่วนต่าง</t>
        </r>
      </text>
    </comment>
    <comment ref="CS8" authorId="0" shapeId="0" xr:uid="{65B0DF76-3032-46CE-84E3-DB3825DC8C3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<sst xmlns="http://schemas.openxmlformats.org/spreadsheetml/2006/main" count="822" uniqueCount="412">
  <si>
    <t>Minimun</t>
  </si>
  <si>
    <t>เงินเดือนตัวเอง</t>
  </si>
  <si>
    <t>ค่าคอม</t>
  </si>
  <si>
    <t>ลำดับ</t>
  </si>
  <si>
    <t>ประเภท</t>
  </si>
  <si>
    <t>3.กำไรจาการขายอุปกรณ์</t>
  </si>
  <si>
    <t>ระยะสัญญา/เดือน</t>
  </si>
  <si>
    <t>ปี</t>
  </si>
  <si>
    <t>มูลค่าสัญญา/เดือน</t>
  </si>
  <si>
    <t>มูลค่าสัญญา/ปี</t>
  </si>
  <si>
    <t>2.ค่าเชื่อมสัญญาณ</t>
  </si>
  <si>
    <t>ยอดรวมมูลค่าสัญญาต่อเดือน</t>
  </si>
  <si>
    <t>1.ค่าบริการ(2Y)</t>
  </si>
  <si>
    <t>1.ค่าบริการ(1Y)</t>
  </si>
  <si>
    <t>1.ค่าบริการ(3Y)</t>
  </si>
  <si>
    <t>SUM</t>
  </si>
  <si>
    <t>จ่ายงวดแรกครั้งเดียว</t>
  </si>
  <si>
    <t>รหัสลูกค้า</t>
  </si>
  <si>
    <t>ชื่อลูกค้า</t>
  </si>
  <si>
    <t>Type</t>
  </si>
  <si>
    <t>HP</t>
  </si>
  <si>
    <t>RS</t>
  </si>
  <si>
    <t>B2C</t>
  </si>
  <si>
    <t>เดือนเกิดมูลค่าสัญญา</t>
  </si>
  <si>
    <t>Q</t>
  </si>
  <si>
    <r>
      <t>&gt;500K !+</t>
    </r>
    <r>
      <rPr>
        <b/>
        <sz val="12"/>
        <color rgb="FFFF0000"/>
        <rFont val="TH Krub"/>
      </rPr>
      <t>2%</t>
    </r>
  </si>
  <si>
    <t>60,001-70,000</t>
  </si>
  <si>
    <t>70,001-80,000</t>
  </si>
  <si>
    <t>80,001-90,000</t>
  </si>
  <si>
    <t>90,001-100,000</t>
  </si>
  <si>
    <t>100,001-110,000</t>
  </si>
  <si>
    <t>110,001-120,000</t>
  </si>
  <si>
    <t>120,001-130,000</t>
  </si>
  <si>
    <t>130,001-140,000</t>
  </si>
  <si>
    <t>140,001-150,000</t>
  </si>
  <si>
    <t>150,001-160,000</t>
  </si>
  <si>
    <t>160,001-170,000</t>
  </si>
  <si>
    <t>170,001-180,000</t>
  </si>
  <si>
    <t>180,001-190,000</t>
  </si>
  <si>
    <t>190,001-200,000</t>
  </si>
  <si>
    <t>50,001-60,000</t>
  </si>
  <si>
    <t>จุดต่ำสุดของช่วง</t>
  </si>
  <si>
    <t>ค่าคอมไตรมาส</t>
  </si>
  <si>
    <t>0-49,999</t>
  </si>
  <si>
    <t>เดือน</t>
  </si>
  <si>
    <t>เช็คยอดขั้นต่ำของเดือน</t>
  </si>
  <si>
    <t>N</t>
  </si>
  <si>
    <t>0-20,000</t>
  </si>
  <si>
    <t>20,001-10,000,000</t>
  </si>
  <si>
    <t>ไม่เข้าเงื่อนไข</t>
  </si>
  <si>
    <t>เข้าเงื่อนไข</t>
  </si>
  <si>
    <t>เงื่อนไขการจ่าย (ใหม่)</t>
  </si>
  <si>
    <t>1 (กรณีลูกค้าใหม่) จ่ายตามมูลค่าสัญญา โดยต้องมียอดปิดการขายเกิน 50,000 บาท/ทีม/เดือน ตามเป้า</t>
  </si>
  <si>
    <t>&gt; สัญาญา 1 ปี จ่าย 1ครั้ง  (เช่น มูลค่าสัญญา 120,000*3% ของมูลค่าสัญญา)</t>
  </si>
  <si>
    <t>&gt; สัญญา 2 ปี จ่าย2 ครั้ง  ปีที่1 ปีที่2</t>
  </si>
  <si>
    <t>3 กรณียอดขายเกิน 500,000 บาท/ไตรมาส จ่ายเพิ่ม 2%ตามมูลค่าสัญญา</t>
  </si>
  <si>
    <t>2 กรณียอดขายต่ำกว่า 50,000 บาท ตามเป้า &gt; Sales ที่ปิดการขายได้มูลค่ามากกว่าเงินเดือนตัวเอง เบิกค่าคอมได้ 3% ของค่าบริการ</t>
  </si>
  <si>
    <t>5.ต่อสัญญาล่าช้า</t>
  </si>
  <si>
    <t>4.ต่อสัญญาตามกำหนด</t>
  </si>
  <si>
    <t>5.(กรณีลูกค้าต่อสัญญา) จ่าย fix rate ตามสัญญาเดิม โดยมีเงื่อนไข</t>
  </si>
  <si>
    <t xml:space="preserve">5.2 สัญญาล่าช้า จ่าย 1% </t>
  </si>
  <si>
    <t>5.1 ต่อสัญญาตามกำหนด จ่าย 3%</t>
  </si>
  <si>
    <t>ค่าคอมขาย</t>
  </si>
  <si>
    <t>เลขที่สัญญา</t>
  </si>
  <si>
    <t>เลขที่QT</t>
  </si>
  <si>
    <t>เลขที่ROI</t>
  </si>
  <si>
    <t>นายนิยนต์  อยุ่ทะเล</t>
  </si>
  <si>
    <t>นางสาวจินตนา  อ้อยหวาน</t>
  </si>
  <si>
    <t>นางสาวพัชรพรรณ   พึ่งพา</t>
  </si>
  <si>
    <t>นายนรินทร์  ปิงมูล</t>
  </si>
  <si>
    <t>นางสาวชนัฐฎา  สนคะมี</t>
  </si>
  <si>
    <t>นางสาวจิรภิญญา  เป็นปึก</t>
  </si>
  <si>
    <t>นายธวัช  มีแสง8</t>
  </si>
  <si>
    <t>นายแดง  มูลสองแคว</t>
  </si>
  <si>
    <t>นางศศินาถ  จุ้ยอยู่ทอง</t>
  </si>
  <si>
    <t>นายรุ่งอรุณ    อินบุญรอด</t>
  </si>
  <si>
    <t>นายณรงศักย์  เหล่ารัตตนเวช</t>
  </si>
  <si>
    <t>นายสุเทพ  ดำขำ</t>
  </si>
  <si>
    <t>นางสาวนฤมล  ทาแสง</t>
  </si>
  <si>
    <t>นางสาวอรอุมา  เพ็งจางค</t>
  </si>
  <si>
    <t>นางพิชญ์สินี  อภินันท์</t>
  </si>
  <si>
    <t>รายชื่อพนักงาน</t>
  </si>
  <si>
    <t>เดือนลูกค้าใหม่</t>
  </si>
  <si>
    <t>สถานะลูกค้า</t>
  </si>
  <si>
    <t>พนักงานขาย</t>
  </si>
  <si>
    <t>ชื่อโครงการ</t>
  </si>
  <si>
    <t>รอROI</t>
  </si>
  <si>
    <t>อยู่ระหว่างเข้าสำรวจ</t>
  </si>
  <si>
    <t>เสนอราคา</t>
  </si>
  <si>
    <t>รออนุมัติการไฟฟ้า</t>
  </si>
  <si>
    <t>อยู่ระหว่างติดตั้ง</t>
  </si>
  <si>
    <t>ส่งมอบงานเรียบร้อย</t>
  </si>
  <si>
    <t>อยู่ระหว่างทำสัญญา</t>
  </si>
  <si>
    <t>อยู่ระหว่างวางบิล</t>
  </si>
  <si>
    <t>รอเก็บเงิน</t>
  </si>
  <si>
    <t>ตั้งเบิกค่าคอม</t>
  </si>
  <si>
    <t>พืนที่การขาย</t>
  </si>
  <si>
    <t>KT คลองเตย</t>
  </si>
  <si>
    <t>YR เยาวราช</t>
  </si>
  <si>
    <t>RN รางน้ำ</t>
  </si>
  <si>
    <t>LK สุขุมวิท</t>
  </si>
  <si>
    <t>เชียงใหม่</t>
  </si>
  <si>
    <t>ภูเก็ต</t>
  </si>
  <si>
    <t>พิษณุโลก</t>
  </si>
  <si>
    <t>ลำปาง</t>
  </si>
  <si>
    <t>นครราชสีมา</t>
  </si>
  <si>
    <t>หัวหิน</t>
  </si>
  <si>
    <t>เกาะสมุย</t>
  </si>
  <si>
    <t>พัทยา</t>
  </si>
  <si>
    <t>เกาะช้าง</t>
  </si>
  <si>
    <t>นอกโครงข่าย</t>
  </si>
  <si>
    <t>พื้นที่การขาย</t>
  </si>
  <si>
    <t>ดินแดง</t>
  </si>
  <si>
    <t>พหลโยธิน</t>
  </si>
  <si>
    <t>ห้วยขวาง</t>
  </si>
  <si>
    <t>ประชาราษฎร์</t>
  </si>
  <si>
    <t>สะพานควาย</t>
  </si>
  <si>
    <t>บางซื่อ</t>
  </si>
  <si>
    <t>เมืองทอง</t>
  </si>
  <si>
    <t>ดอนเมือง</t>
  </si>
  <si>
    <t>งามวงศ์วาน</t>
  </si>
  <si>
    <t>คลองเตย</t>
  </si>
  <si>
    <t>สุขุมวิท</t>
  </si>
  <si>
    <t>รางน้ำ</t>
  </si>
  <si>
    <t>เยาวราช</t>
  </si>
  <si>
    <t>ธนบุรี</t>
  </si>
  <si>
    <t>ลาดพร้าว</t>
  </si>
  <si>
    <t>นวมินทร์</t>
  </si>
  <si>
    <t>ลาดยาว</t>
  </si>
  <si>
    <t>รามอินทรา</t>
  </si>
  <si>
    <t>อุดมสุข</t>
  </si>
  <si>
    <t>บางบัวทอง</t>
  </si>
  <si>
    <t>รามคำแหง</t>
  </si>
  <si>
    <t>พระโขนง</t>
  </si>
  <si>
    <t>อ่อนนุช</t>
  </si>
  <si>
    <t>วัดด่าน</t>
  </si>
  <si>
    <t>ลาดกระบัง</t>
  </si>
  <si>
    <t>นครสวรรค์</t>
  </si>
  <si>
    <t>ระยอง</t>
  </si>
  <si>
    <t xml:space="preserve"> ดินแดง</t>
  </si>
  <si>
    <t xml:space="preserve"> พหลโยธิน</t>
  </si>
  <si>
    <t xml:space="preserve"> ห้วยขวาง</t>
  </si>
  <si>
    <t xml:space="preserve"> สะพานควาย</t>
  </si>
  <si>
    <t xml:space="preserve"> บางซื่อ</t>
  </si>
  <si>
    <t>เมืองทองธานี</t>
  </si>
  <si>
    <t>DD</t>
  </si>
  <si>
    <t>PH</t>
  </si>
  <si>
    <t>HK</t>
  </si>
  <si>
    <t>PR</t>
  </si>
  <si>
    <t>SK</t>
  </si>
  <si>
    <t>BS</t>
  </si>
  <si>
    <t>I</t>
  </si>
  <si>
    <t>MT</t>
  </si>
  <si>
    <t>DM</t>
  </si>
  <si>
    <t>NG</t>
  </si>
  <si>
    <t>KT</t>
  </si>
  <si>
    <t>C</t>
  </si>
  <si>
    <t>LK</t>
  </si>
  <si>
    <t>RN</t>
  </si>
  <si>
    <t>BD</t>
  </si>
  <si>
    <t>YR</t>
  </si>
  <si>
    <t>J</t>
  </si>
  <si>
    <t>TB</t>
  </si>
  <si>
    <t>LP</t>
  </si>
  <si>
    <t>NC</t>
  </si>
  <si>
    <t>LY</t>
  </si>
  <si>
    <t>RI</t>
  </si>
  <si>
    <t>UD</t>
  </si>
  <si>
    <t>BT</t>
  </si>
  <si>
    <t>RM</t>
  </si>
  <si>
    <t>PK</t>
  </si>
  <si>
    <t>ON</t>
  </si>
  <si>
    <t>WD</t>
  </si>
  <si>
    <t>GH</t>
  </si>
  <si>
    <t>LB</t>
  </si>
  <si>
    <t>KC</t>
  </si>
  <si>
    <t>E</t>
  </si>
  <si>
    <t>CM</t>
  </si>
  <si>
    <t>PL</t>
  </si>
  <si>
    <t>NE</t>
  </si>
  <si>
    <t>PY</t>
  </si>
  <si>
    <t>KSM</t>
  </si>
  <si>
    <t>S</t>
  </si>
  <si>
    <t>RY</t>
  </si>
  <si>
    <t>HH</t>
  </si>
  <si>
    <t>Site</t>
  </si>
  <si>
    <t>Zone</t>
  </si>
  <si>
    <t xml:space="preserve">AF </t>
  </si>
  <si>
    <t>PHK</t>
  </si>
  <si>
    <t>PNG</t>
  </si>
  <si>
    <t>NM</t>
  </si>
  <si>
    <t>อุบลราชธานี</t>
  </si>
  <si>
    <t>UB</t>
  </si>
  <si>
    <t>K</t>
  </si>
  <si>
    <t>พังงา</t>
  </si>
  <si>
    <t>ราชบุรี</t>
  </si>
  <si>
    <t>นครปฐม</t>
  </si>
  <si>
    <t>RB</t>
  </si>
  <si>
    <t>NP</t>
  </si>
  <si>
    <t>CT</t>
  </si>
  <si>
    <t xml:space="preserve">(2) สรุปการเบิกค่าคอมมิชชั่นรายไตรมาส </t>
  </si>
  <si>
    <t>*เฉพาะบุคคลที่ยอดขายเกินฐานเงินเดือน</t>
  </si>
  <si>
    <t>จำนวนห้อง</t>
  </si>
  <si>
    <t>4.หากมีเดือนใดที่ยอดขายขั้นต่ำของเดือนนั้นๆ ต่ำกว่า  25,000  บาท จะไม่ได้รับค่าคอมของไตรมาสนั้นๆ</t>
  </si>
  <si>
    <t>ผู้แนะนำ</t>
  </si>
  <si>
    <t>พาเข้าพบลูกค้า</t>
  </si>
  <si>
    <t>Center Sales</t>
  </si>
  <si>
    <t>เพิ่ม 2%</t>
  </si>
  <si>
    <t>แป้ง</t>
  </si>
  <si>
    <t>เลขที่PI</t>
  </si>
  <si>
    <t>TASK PI</t>
  </si>
  <si>
    <t>พี่แอน</t>
  </si>
  <si>
    <t>เลขที่SRV</t>
  </si>
  <si>
    <t>TASK SRV</t>
  </si>
  <si>
    <t>TASK สัญญา</t>
  </si>
  <si>
    <t>มิ้น</t>
  </si>
  <si>
    <t>Sales</t>
  </si>
  <si>
    <t>OS</t>
  </si>
  <si>
    <t>SUM มูลค่าสัญญา/M</t>
  </si>
  <si>
    <t>1.1 กรณียอดขายเกิน 50,000 ฿/M</t>
  </si>
  <si>
    <t>สั่งจ่ายปีที่ 1</t>
  </si>
  <si>
    <t>สั่งจ่ายปีที่ 2</t>
  </si>
  <si>
    <t>สั่งจ่ายปีที่ 3</t>
  </si>
  <si>
    <t>Row Labels</t>
  </si>
  <si>
    <t>Grand Total</t>
  </si>
  <si>
    <t>นายนิมิต จุ้ยอยู่ทอง</t>
  </si>
  <si>
    <t xml:space="preserve"> มูลค่าสัญญา</t>
  </si>
  <si>
    <t>รายชือผู้รับเงิน</t>
  </si>
  <si>
    <t>hhhhhh</t>
  </si>
  <si>
    <t>….................................</t>
  </si>
  <si>
    <t>PAY</t>
  </si>
  <si>
    <t>…../…/…...</t>
  </si>
  <si>
    <t>มูลค่าสัญญาทั้งหมดก่อนVAT</t>
  </si>
  <si>
    <t>จ่ายครั้งแรกครั้งเดียว</t>
  </si>
  <si>
    <t>ไม่คูณ12</t>
  </si>
  <si>
    <t>ค่าคอมสัญญาปีที่1</t>
  </si>
  <si>
    <t>ค่าคอมสัญญาปีที่2</t>
  </si>
  <si>
    <t>ค่าคอมสัญญาปีที่3</t>
  </si>
  <si>
    <t>เดือนค้างชำระ</t>
  </si>
  <si>
    <t>เดือนวางบิล</t>
  </si>
  <si>
    <t>เงินเดืนอน</t>
  </si>
  <si>
    <t>SUMค่าคอมปีที่1</t>
  </si>
  <si>
    <t>SUMค่าคอมปีที่2</t>
  </si>
  <si>
    <t>SUMค่าคอมปีที่3</t>
  </si>
  <si>
    <t>คูณตามเดือนสัญญา</t>
  </si>
  <si>
    <t>คุณตามเดือนสัญญาจ่ายงวดแรกครั้งเดียว</t>
  </si>
  <si>
    <t>2/3</t>
  </si>
  <si>
    <t>ยอดเบิกค่าคอม</t>
  </si>
  <si>
    <t>เข้าส่วนกลาง</t>
  </si>
  <si>
    <t>0-149,999</t>
  </si>
  <si>
    <t>กรณีมูลค่าของสัญญาสะสม แต่ละไตรมาส มากกว่า 150,000 บาท ทางบริษัทบวกเพิ่มให้อีก 2% ของสิ้นไตรมาสนั้นๆ</t>
  </si>
  <si>
    <t>หากเดือนใดมียอดต่ำกว่า 25,000 ถือว่า ไม่เข้าเงื่อนไขของการสั่งจ่าย 2% มีผลทั้งไตรมาส</t>
  </si>
  <si>
    <t>ใครทำ</t>
  </si>
  <si>
    <t>กระบวนการขายใหม่</t>
  </si>
  <si>
    <t>%</t>
  </si>
  <si>
    <t>ส่วนกลาง</t>
  </si>
  <si>
    <t>แนะนำบุคคล 
(เงื่อนไขแนะนำผู้ดูแลโครงการ+พร้อมแจ้งว่าจะมีSales เข้าพบ)</t>
  </si>
  <si>
    <t>Sale</t>
  </si>
  <si>
    <t>research เพื่อนำเสนอขายกับลูกค้า</t>
  </si>
  <si>
    <t>1.2.1</t>
  </si>
  <si>
    <t>แนะนำว่าลูกค้าสนใจติดตั้ง</t>
  </si>
  <si>
    <t>Sales Engineer</t>
  </si>
  <si>
    <t>1.2.2</t>
  </si>
  <si>
    <t>แนะนำว่าลูกค้าสนใจติดตั้ง +พร้อมแนะนำว่าให้ติดต่อใคร +ให้Salesแจ้งลูกค้าได้เลยว่าใครคือผู้แนะนำ</t>
  </si>
  <si>
    <t>Support Sales</t>
  </si>
  <si>
    <t>fix rate</t>
  </si>
  <si>
    <t>Check ว่าเป็น Product ประเภทไหน/ เข้าเงื่อนไขการขายเดิมหรือไม่</t>
  </si>
  <si>
    <t>Check ประวัติลูกค้า (Backlist)</t>
  </si>
  <si>
    <t>Sales ที่ปิดการขาย</t>
  </si>
  <si>
    <t>60-70</t>
  </si>
  <si>
    <t>ลงข้อมูลลูกค้า MT03-03</t>
  </si>
  <si>
    <t>แจ้งเช็คโปร</t>
  </si>
  <si>
    <t>Check Promotion</t>
  </si>
  <si>
    <t>ใบเสนอราคา QT-01 (จอง)</t>
  </si>
  <si>
    <t>เข้าพบลูกค้าเพื่อนำเสนอการให้บริการ /Presentation</t>
  </si>
  <si>
    <t>แจ้งขอเปิดเคสสำรวจ (แนบเอกสาร RQF รายละเอียดลูกค้า +รูปภาพอาคาร)</t>
  </si>
  <si>
    <t>แจ้งเปิดเคสสำรวจ</t>
  </si>
  <si>
    <t>Check + แจ้งเปิดเคสสำรวจตาม (F)กระบวนการขอ ROI ผ่านระบบ Redmine ส่งให้ทีมสำรวจ</t>
  </si>
  <si>
    <t>SE</t>
  </si>
  <si>
    <t>เข้าสำรวจตึกของลูกค้า + ROI</t>
  </si>
  <si>
    <t>Check + feedback ส่ง ROI ให้ Sales ทาง Redmine</t>
  </si>
  <si>
    <t>ใส่ราคาใน ROI + เสนอราคากับลูกค้า</t>
  </si>
  <si>
    <t>(ลูกค้า Approved) แจ้งขอเปิดเคสติดตั้ง</t>
  </si>
  <si>
    <t>แจ้งเปิดเคสขอสัญญา</t>
  </si>
  <si>
    <t>Check + แจ้งเปิดเคสขอสัญญา (F) กระบวนการขอสัญญาใหม่ ผ่านระบบ Redmine ส่งให้ทีมกฎหมาย</t>
  </si>
  <si>
    <t>แจ้งเปิดงานสมาชิกใหม่</t>
  </si>
  <si>
    <t>Check + สร้าง SO (คำสั่งขายติดตั้ง - บริการ) +กระบวนการ Generate บิลแรก</t>
  </si>
  <si>
    <t>แจ้งเปิดเคสขอติดตั้ง</t>
  </si>
  <si>
    <t>Check + แจ้งเปิดเคสขอติดตั้ง (F) กระบวนการขอสมัครสมาชิกใหม่ ผ่านระบบ Redmine ส่งให้ช่าง (Service) ติดตั้ง</t>
  </si>
  <si>
    <t>แจ้งเปิดเคสตรวจสอบอุปกรณ์</t>
  </si>
  <si>
    <t>(กรณีมีการขายอุปกรณ์) Check + แจ้งเคสผ่านระบบ Redmine ให้ทีมจัดซื้อ/คลัง (F)กระบวนการอุปกรณ์</t>
  </si>
  <si>
    <t>print สัญญา + เสนอเซ็น + ส่งให้ Sale</t>
  </si>
  <si>
    <t>Print ใบแจ้งหนี้ส่งให้ Sale</t>
  </si>
  <si>
    <t>ขอสัญญา/ นำใบแจ้งหนี้ ไปให้ลูกค้า</t>
  </si>
  <si>
    <t>Sale เก็บค่าบริการบิลแรก + ส่งเอกสารคืน OS</t>
  </si>
  <si>
    <t>รายงานค่าคอมตามเงื่อนไข+ส่งสรุปรายงานค่าคอมให้ Sale</t>
  </si>
  <si>
    <t>ยืนยันยอดค่าคอม</t>
  </si>
  <si>
    <t>ตั้งเบิกค่าคอมส่งบัญชี</t>
  </si>
  <si>
    <t>ผู้พาไปปิดงานขาย</t>
  </si>
  <si>
    <t>บัญชี</t>
  </si>
  <si>
    <t>ตั้งจ่ายตามรอบ</t>
  </si>
  <si>
    <t>ROI</t>
  </si>
  <si>
    <t>ใบเสนอราคาอนุมัติ</t>
  </si>
  <si>
    <t>สัญญาใหม่</t>
  </si>
  <si>
    <t>Sum of %</t>
  </si>
  <si>
    <t>ผู้ปิดการขาย</t>
  </si>
  <si>
    <t>กองกลาง</t>
  </si>
  <si>
    <t>โรงแรม ภัทรา ลักชัวรี่ สุวรรณภูมิ</t>
  </si>
  <si>
    <t>CNVLB67090011</t>
  </si>
  <si>
    <t>รายละเอียดประกอบการเบิกค่าคอมประจำเดือน ตุลาคม 2567</t>
  </si>
  <si>
    <t>สรุปยอดจ่ายค่าคอมประจำเดือน ตุลาคม 2567</t>
  </si>
  <si>
    <t>The Ritz-Carlton Hotel @ One Bangkok</t>
  </si>
  <si>
    <t>CNVLK67100034</t>
  </si>
  <si>
    <t xml:space="preserve"> One Bangkok Company Limited (Branch 00002) </t>
  </si>
  <si>
    <t>019/8</t>
  </si>
  <si>
    <t>HP-CNQT202407-270</t>
  </si>
  <si>
    <t xml:space="preserve">บริษัท อู ยิ บีซิเนส  จำกัด </t>
  </si>
  <si>
    <t>CNVLB67100012</t>
  </si>
  <si>
    <t xml:space="preserve"> Amaranth Suvarnabhumi Hotel </t>
  </si>
  <si>
    <t xml:space="preserve"> บริษัท บานไม่รู้โรย สุวรรณภูมิ จำกัด (สำนักงานใหญ่) </t>
  </si>
  <si>
    <t>HP-CNQT202409-333</t>
  </si>
  <si>
    <t>003/8</t>
  </si>
  <si>
    <t xml:space="preserve"> The Okura Prestige Bangkok </t>
  </si>
  <si>
    <t>CNVLK67040012</t>
  </si>
  <si>
    <t>บริษัท ทีซีซี โฮเทล แอสเสท แมนเนจเม้นท์ จำกัด (สาขาที่ 00012)</t>
  </si>
  <si>
    <t>HP-CNQT202402-039</t>
  </si>
  <si>
    <t>โรงแรม Vertical Suite (อาคารยงยุทธ ปัญญาสกุลวงศ์)</t>
  </si>
  <si>
    <t>HP-CNQT202410-358</t>
  </si>
  <si>
    <t>001/11</t>
  </si>
  <si>
    <t>HP-CNQT202407-269</t>
  </si>
  <si>
    <t>บริษัท ยุทธพร ดีเวลลอปเม้นท์ จำกัด</t>
  </si>
  <si>
    <t>ไม่พบข้อมูล</t>
  </si>
  <si>
    <t>Viva Vibe Hotel (Lyf Hotel)</t>
  </si>
  <si>
    <t>HP-CNQT202410-355</t>
  </si>
  <si>
    <t>023-3/9</t>
  </si>
  <si>
    <t>CNVTB67110010</t>
  </si>
  <si>
    <t>บริษัท ตากสิน พร็อพเพอร์ตี้ส์ จำกัด (สำนักงานใหญ่)</t>
  </si>
  <si>
    <t>1.ค่าบริการ(4Y)</t>
  </si>
  <si>
    <t>1.ค่าบริการ(5Y)</t>
  </si>
  <si>
    <t xml:space="preserve">โรงแรมเซ็นเตอร์ พอยต์ สีลม </t>
  </si>
  <si>
    <t>CNVYR67090009</t>
  </si>
  <si>
    <t>#7588</t>
  </si>
  <si>
    <t>#7951</t>
  </si>
  <si>
    <t>#7124</t>
  </si>
  <si>
    <t>#7564</t>
  </si>
  <si>
    <t>#7579</t>
  </si>
  <si>
    <t>#3606</t>
  </si>
  <si>
    <t>HP-CNQT202404-153</t>
  </si>
  <si>
    <t>HP-CNQT202404-154</t>
  </si>
  <si>
    <t>033/24</t>
  </si>
  <si>
    <t xml:space="preserve">บริษัท เซนเตอร์ พอยต์ ฮอสพิทอลิตี้ จำกัด (สาขาที่ 00001) </t>
  </si>
  <si>
    <t xml:space="preserve"> Le Siam Hotel Silom Bangkok</t>
  </si>
  <si>
    <t>HP-CNQT202409-329</t>
  </si>
  <si>
    <t>001/9</t>
  </si>
  <si>
    <t>บริษัท หาญธีร์ ยูนิตี้ กรุ๊ป จำกัด</t>
  </si>
  <si>
    <t xml:space="preserve"> บริษัท เลอ บอนเฮอร์ จำกัด (สำนักงานใหญ่)</t>
  </si>
  <si>
    <t>RS-CNQT202409-0031</t>
  </si>
  <si>
    <t>Le Bonheur Poshtel</t>
  </si>
  <si>
    <t>CNVSK67100002</t>
  </si>
  <si>
    <t>#7623</t>
  </si>
  <si>
    <t>019/9</t>
  </si>
  <si>
    <t>RS-CNQT202409-0033</t>
  </si>
  <si>
    <t>ใบบุญเพลสฉลองกรุง 1,2</t>
  </si>
  <si>
    <t>คุณญาณีกา ชลิตาจีรกิจ</t>
  </si>
  <si>
    <t xml:space="preserve"> #8027</t>
  </si>
  <si>
    <t>โครงการเทพเทวี (อาคารคุณแอน)</t>
  </si>
  <si>
    <t xml:space="preserve"> บริษัท เทพเทวี เพลช จำกัด (สำนักงานใหญ่) </t>
  </si>
  <si>
    <t>CNVSK67110003</t>
  </si>
  <si>
    <t>022/9</t>
  </si>
  <si>
    <t>RS-CNQT202409-0034</t>
  </si>
  <si>
    <t>003/10</t>
  </si>
  <si>
    <t>RS-CNQT202409-300</t>
  </si>
  <si>
    <t>บริษัท สมมิตรอพาร์ตเม้นทต์ จำกัด</t>
  </si>
  <si>
    <t>สมมิตร อพาร์ตเม้นต์</t>
  </si>
  <si>
    <t>RS-CNQT202409-0334</t>
  </si>
  <si>
    <t>ค่าคอมสัญญาปีที่4</t>
  </si>
  <si>
    <t>ค่าคอมสัญญาปีที่5</t>
  </si>
  <si>
    <t>SUMค่าคอมปีที่4</t>
  </si>
  <si>
    <t>SUMค่าคอมปีที่5</t>
  </si>
  <si>
    <t>สั่งจ่ายปีที่ 4</t>
  </si>
  <si>
    <t>สั่งจ่ายปีที่ 5</t>
  </si>
  <si>
    <t>ต้องไม่มีส่วนต่าง</t>
  </si>
  <si>
    <t>ยอดจ่ายรวม</t>
  </si>
  <si>
    <t>จ่าย Sale</t>
  </si>
  <si>
    <t>(blank)</t>
  </si>
  <si>
    <t>Column Labels</t>
  </si>
  <si>
    <t>Sum of มูลค่าสัญญา/เดือน</t>
  </si>
  <si>
    <r>
      <t xml:space="preserve">สรุปยอดจ่ายค่าคอมประจำเดือน  ตุลาคม 2567 </t>
    </r>
    <r>
      <rPr>
        <b/>
        <sz val="24"/>
        <color rgb="FFFF0000"/>
        <rFont val="TH Krub"/>
      </rPr>
      <t>1.1กรณียอดขายถึง 50,000 ฿/M</t>
    </r>
  </si>
  <si>
    <t>ต่อเดือน</t>
  </si>
  <si>
    <t>ต่อปี</t>
  </si>
  <si>
    <t>LBPEL-2410-00668</t>
  </si>
  <si>
    <t>#7632</t>
  </si>
  <si>
    <t>เดือนจ่าย
(รับชำระจากลูกค้า)</t>
  </si>
  <si>
    <t>ยังไม่ชำระ</t>
  </si>
  <si>
    <t>recheck</t>
  </si>
  <si>
    <t>(คุณจินตนา อ้อยหวาน)</t>
  </si>
  <si>
    <t>(คุณวันวิสาข์ ประทุมเมือง)</t>
  </si>
  <si>
    <t>Deputy Managing Director of Marketing</t>
  </si>
  <si>
    <t>Assistant Sales Manager</t>
  </si>
  <si>
    <t>ยัวร์สเปซ ***Sales ดีลราคาใหม่ (โปรยื้อลูกค้า)</t>
  </si>
  <si>
    <t>จ่ายครั้งแรก
ครั้งเดียว</t>
  </si>
  <si>
    <r>
      <t>ค่าคอมปีที่</t>
    </r>
    <r>
      <rPr>
        <b/>
        <sz val="20"/>
        <color rgb="FFFF0000"/>
        <rFont val="TH Krub"/>
      </rPr>
      <t>1</t>
    </r>
  </si>
  <si>
    <r>
      <t>ค่าคอมปีที่</t>
    </r>
    <r>
      <rPr>
        <b/>
        <sz val="20"/>
        <color rgb="FFFF0000"/>
        <rFont val="TH Krub"/>
      </rPr>
      <t>2</t>
    </r>
  </si>
  <si>
    <r>
      <t>ค่าคอมปีที่</t>
    </r>
    <r>
      <rPr>
        <b/>
        <sz val="20"/>
        <color rgb="FFFF0000"/>
        <rFont val="TH Krub"/>
      </rPr>
      <t>3</t>
    </r>
  </si>
  <si>
    <r>
      <t>ค่าคอมปีที่</t>
    </r>
    <r>
      <rPr>
        <b/>
        <sz val="20"/>
        <color rgb="FFFF0000"/>
        <rFont val="TH Krub"/>
      </rPr>
      <t xml:space="preserve"> 4</t>
    </r>
  </si>
  <si>
    <r>
      <t xml:space="preserve">ค่าคอมปีที่ </t>
    </r>
    <r>
      <rPr>
        <b/>
        <sz val="20"/>
        <color rgb="FFFF0000"/>
        <rFont val="TH Krub"/>
      </rPr>
      <t>5</t>
    </r>
  </si>
  <si>
    <t>ลงชื่อ                                                                                           ผู้อนุมัติ 2</t>
  </si>
  <si>
    <t>ลงชื่อ                                                                      ผู้อนุมัติ 1</t>
  </si>
  <si>
    <r>
      <t>1.2 กรณียอดขายไ</t>
    </r>
    <r>
      <rPr>
        <b/>
        <u/>
        <sz val="20"/>
        <color rgb="FFFF0000"/>
        <rFont val="TH Krub"/>
      </rPr>
      <t>ม่ถึง</t>
    </r>
    <r>
      <rPr>
        <b/>
        <sz val="20"/>
        <color rgb="FF7030A0"/>
        <rFont val="TH Krub"/>
      </rPr>
      <t xml:space="preserve"> 50,000 ฿/M</t>
    </r>
  </si>
  <si>
    <r>
      <t>&gt;500K !+</t>
    </r>
    <r>
      <rPr>
        <b/>
        <sz val="16"/>
        <color rgb="FFFF0000"/>
        <rFont val="TH Krub"/>
      </rPr>
      <t>2%</t>
    </r>
  </si>
  <si>
    <t>ไม่น้อยกว่า 25,000</t>
  </si>
  <si>
    <t>(1) สรุปการเบิกค่าคอมมิชชั่นรายเดือน (ตุลาคม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</si>
</sst>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฿&quot;* #,##0.00_-;\-&quot;฿&quot;* #,##0.00_-;_-&quot;฿&quot;* &quot;-&quot;??_-;_-@_-"/>
    <numFmt numFmtId="165" formatCode="[$-107041E]d\ mmm\ yy;@"/>
    <numFmt numFmtId="166" formatCode="[$-409]mmm\-yy;@"/>
    <numFmt numFmtId="167" formatCode="0.0%"/>
  </numFmts>
  <fonts count="10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Krub"/>
    </font>
    <font>
      <b/>
      <sz val="12"/>
      <color theme="1"/>
      <name val="TH Krub"/>
    </font>
    <font>
      <b/>
      <sz val="12"/>
      <color rgb="FFFF0000"/>
      <name val="TH Krub"/>
    </font>
    <font>
      <b/>
      <sz val="12"/>
      <color rgb="FF002060"/>
      <name val="TH Krub"/>
    </font>
    <font>
      <sz val="12"/>
      <color rgb="FF002060"/>
      <name val="TH Krub"/>
    </font>
    <font>
      <b/>
      <sz val="12"/>
      <color theme="9" tint="-0.499984740745262"/>
      <name val="TH Krub"/>
    </font>
    <font>
      <sz val="11"/>
      <color theme="1"/>
      <name val="Browallia New"/>
      <family val="2"/>
    </font>
    <font>
      <b/>
      <sz val="11"/>
      <color theme="1"/>
      <name val="Browallia New"/>
      <family val="2"/>
    </font>
    <font>
      <b/>
      <sz val="12"/>
      <color rgb="FF7030A0"/>
      <name val="TH Krub"/>
    </font>
    <font>
      <b/>
      <sz val="11"/>
      <color theme="1"/>
      <name val="TH Krub"/>
    </font>
    <font>
      <sz val="11"/>
      <color rgb="FFFF0000"/>
      <name val="Browallia New"/>
      <family val="2"/>
    </font>
    <font>
      <sz val="11"/>
      <color rgb="FF000000"/>
      <name val="Browallia New"/>
      <family val="2"/>
    </font>
    <font>
      <b/>
      <sz val="11"/>
      <color theme="1" tint="0.14999847407452621"/>
      <name val="Browallia New"/>
      <family val="2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b/>
      <sz val="11"/>
      <color theme="3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0"/>
      <color theme="1"/>
      <name val="TH Krub"/>
    </font>
    <font>
      <b/>
      <sz val="10"/>
      <color theme="1"/>
      <name val="TH Krub"/>
    </font>
    <font>
      <b/>
      <sz val="10"/>
      <color rgb="FF002060"/>
      <name val="TH Krub"/>
    </font>
    <font>
      <b/>
      <sz val="10"/>
      <color theme="9" tint="-0.499984740745262"/>
      <name val="TH Krub"/>
    </font>
    <font>
      <sz val="10"/>
      <color rgb="FF002060"/>
      <name val="TH Krub"/>
    </font>
    <font>
      <b/>
      <sz val="10"/>
      <color theme="1" tint="0.14999847407452621"/>
      <name val="TH Krub"/>
    </font>
    <font>
      <sz val="14"/>
      <color theme="1"/>
      <name val="TH Krub"/>
    </font>
    <font>
      <b/>
      <sz val="18"/>
      <color theme="1"/>
      <name val="TH Krub"/>
    </font>
    <font>
      <b/>
      <sz val="9"/>
      <color indexed="81"/>
      <name val="Tahoma"/>
      <family val="2"/>
    </font>
    <font>
      <b/>
      <sz val="12"/>
      <name val="TH Krub"/>
    </font>
    <font>
      <b/>
      <sz val="12"/>
      <color theme="1" tint="4.9989318521683403E-2"/>
      <name val="TH Krub"/>
    </font>
    <font>
      <b/>
      <sz val="12"/>
      <color rgb="FFC00000"/>
      <name val="TH Krub"/>
    </font>
    <font>
      <b/>
      <u/>
      <sz val="10"/>
      <color rgb="FF002060"/>
      <name val="TH Krub"/>
    </font>
    <font>
      <b/>
      <sz val="14"/>
      <color theme="1"/>
      <name val="TH Krub"/>
    </font>
    <font>
      <b/>
      <sz val="18"/>
      <color rgb="FFFF0000"/>
      <name val="TH Krub"/>
    </font>
    <font>
      <b/>
      <sz val="16"/>
      <color theme="1"/>
      <name val="TH Krub"/>
    </font>
    <font>
      <sz val="16"/>
      <color theme="1"/>
      <name val="TH Krub"/>
    </font>
    <font>
      <sz val="11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4"/>
      <color theme="1"/>
      <name val="Calibri"/>
      <family val="2"/>
      <charset val="222"/>
      <scheme val="minor"/>
    </font>
    <font>
      <sz val="10"/>
      <color theme="1"/>
      <name val="AngsanaUPC"/>
      <family val="1"/>
    </font>
    <font>
      <b/>
      <sz val="10"/>
      <color theme="0"/>
      <name val="AngsanaUPC"/>
      <family val="1"/>
    </font>
    <font>
      <sz val="10"/>
      <color theme="0"/>
      <name val="AngsanaUPC"/>
      <family val="1"/>
    </font>
    <font>
      <sz val="10"/>
      <name val="AngsanaUPC"/>
      <family val="1"/>
    </font>
    <font>
      <b/>
      <sz val="10"/>
      <color theme="1"/>
      <name val="AngsanaUPC"/>
      <family val="1"/>
    </font>
    <font>
      <sz val="10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14"/>
      <color theme="1"/>
      <name val="TH Baijam"/>
    </font>
    <font>
      <b/>
      <sz val="14"/>
      <color rgb="FFFF0000"/>
      <name val="TH Krub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6"/>
      <color theme="1" tint="4.9989318521683403E-2"/>
      <name val="TH Krub"/>
    </font>
    <font>
      <b/>
      <sz val="16"/>
      <name val="TH Krub"/>
    </font>
    <font>
      <b/>
      <sz val="16"/>
      <color rgb="FF002060"/>
      <name val="TH Krub"/>
    </font>
    <font>
      <b/>
      <u val="singleAccounting"/>
      <sz val="16"/>
      <color theme="1"/>
      <name val="TH Krub"/>
    </font>
    <font>
      <b/>
      <u val="singleAccounting"/>
      <sz val="16"/>
      <color rgb="FF002060"/>
      <name val="TH Krub"/>
    </font>
    <font>
      <sz val="16"/>
      <color rgb="FF002060"/>
      <name val="TH Krub"/>
    </font>
    <font>
      <b/>
      <sz val="16"/>
      <color theme="9" tint="-0.499984740745262"/>
      <name val="TH Krub"/>
    </font>
    <font>
      <b/>
      <sz val="16"/>
      <color theme="1"/>
      <name val="TH Baijam"/>
    </font>
    <font>
      <b/>
      <sz val="20"/>
      <color theme="1"/>
      <name val="TH Krub"/>
    </font>
    <font>
      <b/>
      <sz val="20"/>
      <color rgb="FFFF0000"/>
      <name val="TH Krub"/>
    </font>
    <font>
      <b/>
      <sz val="24"/>
      <color theme="1"/>
      <name val="TH Krub"/>
    </font>
    <font>
      <b/>
      <sz val="24"/>
      <color rgb="FFFF0000"/>
      <name val="TH Krub"/>
    </font>
    <font>
      <b/>
      <sz val="16"/>
      <color rgb="FF7030A0"/>
      <name val="TH Krub"/>
    </font>
    <font>
      <b/>
      <sz val="16"/>
      <color rgb="FF0070C0"/>
      <name val="TH Krub"/>
    </font>
    <font>
      <b/>
      <u val="singleAccounting"/>
      <sz val="16"/>
      <color rgb="FFFF0000"/>
      <name val="TH Krub"/>
    </font>
    <font>
      <sz val="16"/>
      <name val="TH Krub"/>
    </font>
    <font>
      <b/>
      <u/>
      <sz val="14"/>
      <color theme="1"/>
      <name val="TH Krub"/>
    </font>
    <font>
      <b/>
      <sz val="14"/>
      <color theme="1" tint="0.14999847407452621"/>
      <name val="TH Krub"/>
    </font>
    <font>
      <b/>
      <u val="singleAccounting"/>
      <sz val="18"/>
      <color rgb="FF00B050"/>
      <name val="TH Krub"/>
    </font>
    <font>
      <b/>
      <u val="singleAccounting"/>
      <sz val="18"/>
      <color theme="1"/>
      <name val="TH Krub"/>
    </font>
    <font>
      <b/>
      <u/>
      <sz val="18"/>
      <color theme="1"/>
      <name val="TH Krub"/>
    </font>
    <font>
      <sz val="18"/>
      <color theme="1"/>
      <name val="TH Krub"/>
    </font>
    <font>
      <b/>
      <sz val="18"/>
      <color rgb="FF002060"/>
      <name val="TH Krub"/>
    </font>
    <font>
      <b/>
      <u val="singleAccounting"/>
      <sz val="24"/>
      <color theme="1"/>
      <name val="TH Krub"/>
    </font>
    <font>
      <b/>
      <u val="singleAccounting"/>
      <sz val="16"/>
      <name val="TH Krub"/>
    </font>
    <font>
      <u/>
      <sz val="18"/>
      <color theme="1"/>
      <name val="TH Krub"/>
    </font>
    <font>
      <sz val="8"/>
      <color theme="1"/>
      <name val="Calibri"/>
      <family val="2"/>
      <charset val="222"/>
      <scheme val="minor"/>
    </font>
    <font>
      <sz val="8"/>
      <color rgb="FFFF0000"/>
      <name val="Calibri"/>
      <family val="2"/>
      <charset val="222"/>
      <scheme val="minor"/>
    </font>
    <font>
      <b/>
      <sz val="14"/>
      <color rgb="FF002060"/>
      <name val="TH Krub"/>
    </font>
    <font>
      <b/>
      <sz val="14"/>
      <color theme="9" tint="-0.499984740745262"/>
      <name val="TH Krub"/>
    </font>
    <font>
      <sz val="14"/>
      <color rgb="FF002060"/>
      <name val="TH Krub"/>
    </font>
    <font>
      <b/>
      <sz val="20"/>
      <color rgb="FF7030A0"/>
      <name val="TH Krub"/>
    </font>
    <font>
      <b/>
      <sz val="20"/>
      <color rgb="FF00B050"/>
      <name val="TH Krub"/>
    </font>
    <font>
      <b/>
      <sz val="20"/>
      <color theme="3"/>
      <name val="TH Krub"/>
    </font>
    <font>
      <sz val="20"/>
      <color theme="1"/>
      <name val="TH Krub"/>
    </font>
    <font>
      <b/>
      <sz val="20"/>
      <color rgb="FF002060"/>
      <name val="TH Krub"/>
    </font>
    <font>
      <b/>
      <sz val="20"/>
      <color theme="9" tint="-0.499984740745262"/>
      <name val="TH Krub"/>
    </font>
    <font>
      <b/>
      <u val="singleAccounting"/>
      <sz val="22"/>
      <color theme="0"/>
      <name val="TH Krub"/>
    </font>
    <font>
      <b/>
      <sz val="14"/>
      <color theme="1" tint="4.9989318521683403E-2"/>
      <name val="TH Krub"/>
    </font>
    <font>
      <b/>
      <sz val="14"/>
      <name val="TH Krub"/>
    </font>
    <font>
      <b/>
      <sz val="18"/>
      <color rgb="FF7030A0"/>
      <name val="TH Krub"/>
    </font>
    <font>
      <b/>
      <u/>
      <sz val="20"/>
      <color rgb="FFFF0000"/>
      <name val="TH Krub"/>
    </font>
    <font>
      <b/>
      <sz val="16"/>
      <color rgb="FFFF0000"/>
      <name val="TH Krub"/>
    </font>
    <font>
      <b/>
      <sz val="18"/>
      <name val="TH Krub"/>
    </font>
    <font>
      <sz val="18"/>
      <name val="TH Krub"/>
    </font>
    <font>
      <b/>
      <sz val="22"/>
      <color theme="1"/>
      <name val="TH Krub"/>
    </font>
    <font>
      <b/>
      <u val="singleAccounting"/>
      <sz val="20"/>
      <color theme="9" tint="-0.249977111117893"/>
      <name val="TH Krub"/>
    </font>
  </fonts>
  <fills count="3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E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9D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BFDD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B9C"/>
      </patternFill>
    </fill>
    <fill>
      <patternFill patternType="solid">
        <fgColor rgb="FFFFE5E5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FEE8FE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/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double">
        <color indexed="64"/>
      </right>
      <top style="hair">
        <color rgb="FF002060"/>
      </top>
      <bottom style="hair">
        <color rgb="FF002060"/>
      </bottom>
      <diagonal/>
    </border>
    <border>
      <left style="double">
        <color indexed="64"/>
      </left>
      <right style="hair">
        <color rgb="FF002060"/>
      </right>
      <top/>
      <bottom style="hair">
        <color rgb="FF002060"/>
      </bottom>
      <diagonal/>
    </border>
    <border>
      <left style="double">
        <color indexed="64"/>
      </left>
      <right style="hair">
        <color rgb="FF002060"/>
      </right>
      <top style="hair">
        <color rgb="FF002060"/>
      </top>
      <bottom style="double">
        <color indexed="64"/>
      </bottom>
      <diagonal/>
    </border>
    <border>
      <left style="double">
        <color rgb="FF0070C0"/>
      </left>
      <right/>
      <top style="hair">
        <color indexed="64"/>
      </top>
      <bottom style="hair">
        <color indexed="64"/>
      </bottom>
      <diagonal/>
    </border>
    <border>
      <left style="double">
        <color rgb="FF0070C0"/>
      </left>
      <right style="hair">
        <color rgb="FF002060"/>
      </right>
      <top/>
      <bottom style="hair">
        <color rgb="FF002060"/>
      </bottom>
      <diagonal/>
    </border>
    <border>
      <left style="double">
        <color rgb="FF0070C0"/>
      </left>
      <right style="hair">
        <color rgb="FF002060"/>
      </right>
      <top style="hair">
        <color rgb="FF002060"/>
      </top>
      <bottom/>
      <diagonal/>
    </border>
    <border>
      <left style="double">
        <color rgb="FF0070C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double">
        <color rgb="FF0070C0"/>
      </right>
      <top style="hair">
        <color indexed="64"/>
      </top>
      <bottom style="hair">
        <color indexed="64"/>
      </bottom>
      <diagonal/>
    </border>
    <border>
      <left style="hair">
        <color rgb="FF002060"/>
      </left>
      <right style="double">
        <color rgb="FF0070C0"/>
      </right>
      <top/>
      <bottom style="hair">
        <color rgb="FF002060"/>
      </bottom>
      <diagonal/>
    </border>
    <border>
      <left style="hair">
        <color rgb="FF002060"/>
      </left>
      <right style="double">
        <color rgb="FF0070C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double">
        <color rgb="FF0070C0"/>
      </left>
      <right/>
      <top style="double">
        <color rgb="FF0070C0"/>
      </top>
      <bottom style="hair">
        <color indexed="64"/>
      </bottom>
      <diagonal/>
    </border>
    <border>
      <left/>
      <right/>
      <top style="double">
        <color rgb="FF0070C0"/>
      </top>
      <bottom style="hair">
        <color indexed="64"/>
      </bottom>
      <diagonal/>
    </border>
    <border>
      <left/>
      <right style="double">
        <color rgb="FF0070C0"/>
      </right>
      <top style="double">
        <color rgb="FF0070C0"/>
      </top>
      <bottom style="hair">
        <color indexed="64"/>
      </bottom>
      <diagonal/>
    </border>
    <border>
      <left style="double">
        <color rgb="FF0070C0"/>
      </left>
      <right style="hair">
        <color indexed="64"/>
      </right>
      <top style="hair">
        <color rgb="FF002060"/>
      </top>
      <bottom style="hair">
        <color rgb="FF002060"/>
      </bottom>
      <diagonal/>
    </border>
    <border>
      <left style="double">
        <color rgb="FF0070C0"/>
      </left>
      <right style="hair">
        <color rgb="FF002060"/>
      </right>
      <top style="hair">
        <color rgb="FF002060"/>
      </top>
      <bottom style="double">
        <color rgb="FF0070C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double">
        <color rgb="FF0070C0"/>
      </bottom>
      <diagonal/>
    </border>
    <border>
      <left style="hair">
        <color rgb="FF002060"/>
      </left>
      <right style="double">
        <color rgb="FF0070C0"/>
      </right>
      <top style="hair">
        <color rgb="FF002060"/>
      </top>
      <bottom style="double">
        <color rgb="FF0070C0"/>
      </bottom>
      <diagonal/>
    </border>
    <border>
      <left style="double">
        <color indexed="64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double">
        <color rgb="FF0070C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double">
        <color rgb="FF0070C0"/>
      </left>
      <right/>
      <top style="hair">
        <color indexed="64"/>
      </top>
      <bottom style="hair">
        <color rgb="FF002060"/>
      </bottom>
      <diagonal/>
    </border>
    <border>
      <left/>
      <right/>
      <top style="hair">
        <color indexed="64"/>
      </top>
      <bottom style="hair">
        <color rgb="FF002060"/>
      </bottom>
      <diagonal/>
    </border>
    <border>
      <left/>
      <right style="double">
        <color rgb="FF0070C0"/>
      </right>
      <top style="hair">
        <color indexed="64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double">
        <color rgb="FF0070C0"/>
      </bottom>
      <diagonal/>
    </border>
    <border>
      <left/>
      <right/>
      <top style="hair">
        <color indexed="64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indexed="64"/>
      </bottom>
      <diagonal/>
    </border>
    <border>
      <left/>
      <right/>
      <top style="thin">
        <color rgb="FF0070C0"/>
      </top>
      <bottom style="medium">
        <color indexed="64"/>
      </bottom>
      <diagonal/>
    </border>
    <border>
      <left/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/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/>
      <bottom style="thin">
        <color indexed="64"/>
      </bottom>
      <diagonal/>
    </border>
    <border>
      <left/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hair">
        <color indexed="64"/>
      </right>
      <top style="thin">
        <color rgb="FF0070C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70C0"/>
      </top>
      <bottom style="hair">
        <color indexed="64"/>
      </bottom>
      <diagonal/>
    </border>
    <border>
      <left style="hair">
        <color indexed="64"/>
      </left>
      <right style="thin">
        <color rgb="FF0070C0"/>
      </right>
      <top style="thin">
        <color rgb="FF0070C0"/>
      </top>
      <bottom style="hair">
        <color indexed="64"/>
      </bottom>
      <diagonal/>
    </border>
    <border>
      <left style="thin">
        <color rgb="FF0070C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70C0"/>
      </right>
      <top/>
      <bottom style="hair">
        <color rgb="FF002060"/>
      </bottom>
      <diagonal/>
    </border>
    <border>
      <left style="thin">
        <color rgb="FF0070C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70C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70C0"/>
      </right>
      <top style="hair">
        <color rgb="FF002060"/>
      </top>
      <bottom/>
      <diagonal/>
    </border>
    <border>
      <left style="thin">
        <color rgb="FF0070C0"/>
      </left>
      <right/>
      <top/>
      <bottom style="hair">
        <color rgb="FF00206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rgb="FF002060"/>
      </right>
      <top style="double">
        <color indexed="64"/>
      </top>
      <bottom style="hair">
        <color rgb="FF002060"/>
      </bottom>
      <diagonal/>
    </border>
    <border>
      <left/>
      <right style="hair">
        <color rgb="FF002060"/>
      </right>
      <top style="double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double">
        <color indexed="64"/>
      </top>
      <bottom style="hair">
        <color rgb="FF002060"/>
      </bottom>
      <diagonal/>
    </border>
    <border>
      <left style="hair">
        <color rgb="FF002060"/>
      </left>
      <right/>
      <top style="double">
        <color indexed="64"/>
      </top>
      <bottom style="hair">
        <color rgb="FF002060"/>
      </bottom>
      <diagonal/>
    </border>
    <border>
      <left style="hair">
        <color rgb="FF002060"/>
      </left>
      <right style="double">
        <color indexed="64"/>
      </right>
      <top style="double">
        <color indexed="64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double">
        <color indexed="64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double">
        <color indexed="64"/>
      </bottom>
      <diagonal/>
    </border>
    <border>
      <left style="hair">
        <color rgb="FF002060"/>
      </left>
      <right/>
      <top style="hair">
        <color rgb="FF002060"/>
      </top>
      <bottom style="double">
        <color indexed="64"/>
      </bottom>
      <diagonal/>
    </border>
    <border>
      <left style="hair">
        <color rgb="FF002060"/>
      </left>
      <right style="double">
        <color indexed="64"/>
      </right>
      <top style="hair">
        <color rgb="FF002060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rgb="FF0070C0"/>
      </right>
      <top style="hair">
        <color rgb="FF002060"/>
      </top>
      <bottom/>
      <diagonal/>
    </border>
    <border>
      <left/>
      <right style="double">
        <color rgb="FF0070C0"/>
      </right>
      <top/>
      <bottom/>
      <diagonal/>
    </border>
    <border>
      <left/>
      <right style="double">
        <color rgb="FF0070C0"/>
      </right>
      <top/>
      <bottom style="hair">
        <color rgb="FF002060"/>
      </bottom>
      <diagonal/>
    </border>
    <border>
      <left style="double">
        <color rgb="FF0070C0"/>
      </left>
      <right/>
      <top style="hair">
        <color rgb="FF002060"/>
      </top>
      <bottom/>
      <diagonal/>
    </border>
    <border>
      <left style="double">
        <color rgb="FF0070C0"/>
      </left>
      <right/>
      <top/>
      <bottom style="hair">
        <color rgb="FF00206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9" borderId="7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9" borderId="0" applyNumberFormat="0" applyBorder="0" applyAlignment="0" applyProtection="0"/>
    <xf numFmtId="9" fontId="1" fillId="0" borderId="0" applyFont="0" applyFill="0" applyBorder="0" applyAlignment="0" applyProtection="0"/>
  </cellStyleXfs>
  <cellXfs count="634">
    <xf numFmtId="0" fontId="0" fillId="0" borderId="0" xfId="0"/>
    <xf numFmtId="0" fontId="4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3" fontId="10" fillId="4" borderId="0" xfId="0" applyNumberFormat="1" applyFont="1" applyFill="1" applyAlignment="1">
      <alignment horizontal="right"/>
    </xf>
    <xf numFmtId="0" fontId="10" fillId="0" borderId="1" xfId="0" applyFont="1" applyBorder="1"/>
    <xf numFmtId="0" fontId="11" fillId="0" borderId="0" xfId="0" applyFont="1"/>
    <xf numFmtId="17" fontId="10" fillId="0" borderId="0" xfId="0" applyNumberFormat="1" applyFont="1"/>
    <xf numFmtId="43" fontId="12" fillId="5" borderId="0" xfId="1" applyFont="1" applyFill="1" applyBorder="1"/>
    <xf numFmtId="43" fontId="6" fillId="5" borderId="0" xfId="1" applyFont="1" applyFill="1" applyBorder="1"/>
    <xf numFmtId="0" fontId="10" fillId="0" borderId="0" xfId="0" applyFont="1" applyAlignment="1">
      <alignment horizontal="left"/>
    </xf>
    <xf numFmtId="0" fontId="10" fillId="11" borderId="0" xfId="0" applyFont="1" applyFill="1"/>
    <xf numFmtId="43" fontId="10" fillId="0" borderId="0" xfId="1" applyFont="1" applyBorder="1"/>
    <xf numFmtId="43" fontId="10" fillId="6" borderId="0" xfId="1" applyFont="1" applyFill="1" applyBorder="1"/>
    <xf numFmtId="43" fontId="11" fillId="6" borderId="0" xfId="1" applyFont="1" applyFill="1" applyBorder="1" applyAlignment="1">
      <alignment horizontal="center"/>
    </xf>
    <xf numFmtId="43" fontId="11" fillId="6" borderId="0" xfId="1" applyFont="1" applyFill="1" applyBorder="1"/>
    <xf numFmtId="43" fontId="14" fillId="7" borderId="0" xfId="1" applyFont="1" applyFill="1" applyBorder="1" applyAlignment="1">
      <alignment horizontal="right"/>
    </xf>
    <xf numFmtId="10" fontId="14" fillId="7" borderId="0" xfId="2" applyNumberFormat="1" applyFont="1" applyFill="1" applyBorder="1"/>
    <xf numFmtId="43" fontId="10" fillId="0" borderId="1" xfId="1" applyFont="1" applyBorder="1"/>
    <xf numFmtId="43" fontId="10" fillId="0" borderId="1" xfId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43" fontId="11" fillId="0" borderId="0" xfId="1" applyFont="1" applyBorder="1"/>
    <xf numFmtId="10" fontId="10" fillId="2" borderId="0" xfId="2" applyNumberFormat="1" applyFont="1" applyFill="1" applyBorder="1"/>
    <xf numFmtId="12" fontId="14" fillId="0" borderId="1" xfId="1" applyNumberFormat="1" applyFont="1" applyBorder="1"/>
    <xf numFmtId="0" fontId="10" fillId="0" borderId="3" xfId="0" applyFont="1" applyBorder="1"/>
    <xf numFmtId="9" fontId="10" fillId="0" borderId="3" xfId="0" applyNumberFormat="1" applyFont="1" applyBorder="1" applyAlignment="1">
      <alignment horizontal="right"/>
    </xf>
    <xf numFmtId="43" fontId="10" fillId="0" borderId="0" xfId="1" applyFont="1"/>
    <xf numFmtId="0" fontId="16" fillId="0" borderId="5" xfId="0" applyFont="1" applyBorder="1"/>
    <xf numFmtId="43" fontId="10" fillId="0" borderId="0" xfId="1" applyFont="1" applyAlignment="1">
      <alignment horizontal="right"/>
    </xf>
    <xf numFmtId="0" fontId="11" fillId="12" borderId="0" xfId="0" applyFont="1" applyFill="1"/>
    <xf numFmtId="0" fontId="11" fillId="1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43" fontId="11" fillId="0" borderId="1" xfId="1" applyFont="1" applyBorder="1"/>
    <xf numFmtId="3" fontId="10" fillId="4" borderId="1" xfId="0" applyNumberFormat="1" applyFont="1" applyFill="1" applyBorder="1" applyAlignment="1">
      <alignment horizontal="right"/>
    </xf>
    <xf numFmtId="10" fontId="10" fillId="2" borderId="1" xfId="2" applyNumberFormat="1" applyFont="1" applyFill="1" applyBorder="1"/>
    <xf numFmtId="43" fontId="10" fillId="4" borderId="1" xfId="1" applyFont="1" applyFill="1" applyBorder="1" applyAlignment="1">
      <alignment horizontal="right"/>
    </xf>
    <xf numFmtId="10" fontId="10" fillId="3" borderId="1" xfId="2" applyNumberFormat="1" applyFont="1" applyFill="1" applyBorder="1"/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Protection="1">
      <protection locked="0"/>
    </xf>
    <xf numFmtId="0" fontId="22" fillId="8" borderId="0" xfId="0" applyFont="1" applyFill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3" fillId="8" borderId="0" xfId="0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8" borderId="0" xfId="0" applyFont="1" applyFill="1" applyProtection="1">
      <protection locked="0"/>
    </xf>
    <xf numFmtId="0" fontId="22" fillId="0" borderId="24" xfId="0" applyFont="1" applyBorder="1" applyProtection="1">
      <protection locked="0"/>
    </xf>
    <xf numFmtId="0" fontId="5" fillId="0" borderId="0" xfId="0" applyFont="1"/>
    <xf numFmtId="0" fontId="12" fillId="8" borderId="0" xfId="0" applyFont="1" applyFill="1" applyAlignment="1">
      <alignment horizontal="left"/>
    </xf>
    <xf numFmtId="0" fontId="11" fillId="25" borderId="0" xfId="0" applyFont="1" applyFill="1"/>
    <xf numFmtId="0" fontId="4" fillId="0" borderId="0" xfId="0" applyFont="1" applyAlignment="1">
      <alignment horizontal="center" vertical="top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5" fillId="8" borderId="0" xfId="0" applyFont="1" applyFill="1" applyAlignment="1">
      <alignment horizontal="left" vertical="top"/>
    </xf>
    <xf numFmtId="164" fontId="6" fillId="8" borderId="0" xfId="3" applyFont="1" applyFill="1" applyBorder="1" applyAlignment="1" applyProtection="1">
      <alignment vertical="top"/>
    </xf>
    <xf numFmtId="164" fontId="5" fillId="22" borderId="16" xfId="0" applyNumberFormat="1" applyFont="1" applyFill="1" applyBorder="1"/>
    <xf numFmtId="9" fontId="5" fillId="4" borderId="16" xfId="15" applyNumberFormat="1" applyFont="1" applyFill="1" applyBorder="1" applyAlignment="1" applyProtection="1">
      <alignment horizontal="center"/>
    </xf>
    <xf numFmtId="0" fontId="5" fillId="9" borderId="16" xfId="4" applyFont="1" applyBorder="1" applyAlignment="1" applyProtection="1">
      <alignment horizontal="center" vertical="top"/>
    </xf>
    <xf numFmtId="0" fontId="5" fillId="9" borderId="16" xfId="4" applyFont="1" applyBorder="1" applyAlignment="1" applyProtection="1">
      <alignment horizontal="center"/>
    </xf>
    <xf numFmtId="0" fontId="6" fillId="9" borderId="16" xfId="4" applyFont="1" applyBorder="1" applyAlignment="1" applyProtection="1">
      <alignment horizontal="center"/>
    </xf>
    <xf numFmtId="0" fontId="5" fillId="15" borderId="16" xfId="17" applyFont="1" applyBorder="1" applyAlignment="1" applyProtection="1">
      <alignment horizontal="center"/>
    </xf>
    <xf numFmtId="0" fontId="5" fillId="22" borderId="16" xfId="17" applyFont="1" applyFill="1" applyBorder="1" applyAlignment="1" applyProtection="1">
      <alignment horizontal="center"/>
    </xf>
    <xf numFmtId="164" fontId="5" fillId="6" borderId="16" xfId="0" applyNumberFormat="1" applyFont="1" applyFill="1" applyBorder="1"/>
    <xf numFmtId="0" fontId="33" fillId="0" borderId="16" xfId="0" applyFont="1" applyBorder="1" applyAlignment="1">
      <alignment horizontal="center"/>
    </xf>
    <xf numFmtId="10" fontId="7" fillId="0" borderId="16" xfId="0" applyNumberFormat="1" applyFont="1" applyBorder="1" applyAlignment="1">
      <alignment horizontal="center"/>
    </xf>
    <xf numFmtId="10" fontId="8" fillId="18" borderId="30" xfId="0" applyNumberFormat="1" applyFont="1" applyFill="1" applyBorder="1" applyAlignment="1">
      <alignment horizontal="center"/>
    </xf>
    <xf numFmtId="0" fontId="7" fillId="13" borderId="16" xfId="0" applyFont="1" applyFill="1" applyBorder="1" applyAlignment="1">
      <alignment horizontal="center" vertical="center"/>
    </xf>
    <xf numFmtId="164" fontId="5" fillId="21" borderId="29" xfId="0" applyNumberFormat="1" applyFont="1" applyFill="1" applyBorder="1"/>
    <xf numFmtId="9" fontId="5" fillId="4" borderId="29" xfId="15" applyNumberFormat="1" applyFont="1" applyFill="1" applyBorder="1" applyAlignment="1" applyProtection="1">
      <alignment horizontal="center"/>
    </xf>
    <xf numFmtId="0" fontId="5" fillId="21" borderId="29" xfId="17" applyFont="1" applyFill="1" applyBorder="1" applyAlignment="1" applyProtection="1">
      <alignment horizontal="center"/>
    </xf>
    <xf numFmtId="164" fontId="5" fillId="23" borderId="33" xfId="0" applyNumberFormat="1" applyFont="1" applyFill="1" applyBorder="1"/>
    <xf numFmtId="9" fontId="5" fillId="4" borderId="33" xfId="15" applyNumberFormat="1" applyFont="1" applyFill="1" applyBorder="1" applyAlignment="1" applyProtection="1">
      <alignment horizontal="center"/>
    </xf>
    <xf numFmtId="0" fontId="5" fillId="23" borderId="33" xfId="17" applyFont="1" applyFill="1" applyBorder="1" applyAlignment="1" applyProtection="1">
      <alignment horizontal="center"/>
    </xf>
    <xf numFmtId="0" fontId="5" fillId="9" borderId="26" xfId="4" applyFont="1" applyBorder="1" applyAlignment="1" applyProtection="1">
      <alignment horizontal="center"/>
    </xf>
    <xf numFmtId="0" fontId="5" fillId="9" borderId="39" xfId="4" applyFont="1" applyBorder="1" applyAlignment="1" applyProtection="1">
      <alignment horizontal="center" vertical="top"/>
    </xf>
    <xf numFmtId="0" fontId="7" fillId="0" borderId="42" xfId="0" applyFont="1" applyBorder="1" applyAlignment="1">
      <alignment horizontal="center" vertical="center"/>
    </xf>
    <xf numFmtId="10" fontId="8" fillId="18" borderId="42" xfId="0" applyNumberFormat="1" applyFont="1" applyFill="1" applyBorder="1" applyAlignment="1">
      <alignment horizontal="center"/>
    </xf>
    <xf numFmtId="0" fontId="6" fillId="9" borderId="42" xfId="4" applyFont="1" applyBorder="1" applyAlignment="1" applyProtection="1">
      <alignment horizontal="center"/>
    </xf>
    <xf numFmtId="10" fontId="7" fillId="0" borderId="26" xfId="0" applyNumberFormat="1" applyFont="1" applyBorder="1" applyAlignment="1">
      <alignment horizontal="center"/>
    </xf>
    <xf numFmtId="0" fontId="5" fillId="9" borderId="42" xfId="4" applyFont="1" applyBorder="1" applyAlignment="1" applyProtection="1">
      <alignment horizontal="center"/>
    </xf>
    <xf numFmtId="0" fontId="4" fillId="0" borderId="31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top"/>
    </xf>
    <xf numFmtId="0" fontId="7" fillId="13" borderId="42" xfId="0" applyFont="1" applyFill="1" applyBorder="1" applyAlignment="1">
      <alignment horizontal="center" vertical="center"/>
    </xf>
    <xf numFmtId="10" fontId="8" fillId="18" borderId="47" xfId="0" applyNumberFormat="1" applyFont="1" applyFill="1" applyBorder="1" applyAlignment="1">
      <alignment horizontal="center"/>
    </xf>
    <xf numFmtId="0" fontId="5" fillId="9" borderId="39" xfId="4" applyFont="1" applyBorder="1" applyAlignment="1" applyProtection="1">
      <alignment horizontal="center"/>
    </xf>
    <xf numFmtId="0" fontId="34" fillId="0" borderId="16" xfId="0" applyFont="1" applyBorder="1" applyAlignment="1">
      <alignment horizontal="center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5" fillId="0" borderId="32" xfId="0" applyFont="1" applyBorder="1"/>
    <xf numFmtId="0" fontId="35" fillId="0" borderId="34" xfId="0" applyFont="1" applyBorder="1"/>
    <xf numFmtId="0" fontId="35" fillId="0" borderId="35" xfId="0" applyFont="1" applyBorder="1"/>
    <xf numFmtId="0" fontId="22" fillId="0" borderId="0" xfId="0" applyFont="1" applyBorder="1" applyProtection="1">
      <protection locked="0"/>
    </xf>
    <xf numFmtId="0" fontId="27" fillId="0" borderId="0" xfId="0" applyFont="1" applyAlignment="1" applyProtection="1">
      <protection locked="0"/>
    </xf>
    <xf numFmtId="0" fontId="4" fillId="0" borderId="0" xfId="0" applyFont="1" applyBorder="1"/>
    <xf numFmtId="0" fontId="5" fillId="4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9" fontId="5" fillId="6" borderId="0" xfId="0" applyNumberFormat="1" applyFont="1" applyFill="1" applyBorder="1" applyAlignment="1">
      <alignment horizontal="center" vertical="top"/>
    </xf>
    <xf numFmtId="0" fontId="9" fillId="0" borderId="0" xfId="0" applyFont="1" applyBorder="1"/>
    <xf numFmtId="0" fontId="0" fillId="0" borderId="0" xfId="0" applyBorder="1"/>
    <xf numFmtId="0" fontId="40" fillId="10" borderId="0" xfId="0" applyFont="1" applyFill="1" applyBorder="1" applyAlignment="1">
      <alignment horizontal="center" vertical="center"/>
    </xf>
    <xf numFmtId="0" fontId="39" fillId="0" borderId="0" xfId="0" applyFont="1" applyBorder="1"/>
    <xf numFmtId="0" fontId="40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9" fillId="0" borderId="5" xfId="0" applyFont="1" applyBorder="1"/>
    <xf numFmtId="0" fontId="42" fillId="9" borderId="0" xfId="4" applyFont="1" applyBorder="1" applyAlignment="1" applyProtection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0" fontId="43" fillId="0" borderId="0" xfId="0" applyFont="1" applyBorder="1"/>
    <xf numFmtId="0" fontId="39" fillId="5" borderId="0" xfId="0" applyFont="1" applyFill="1" applyBorder="1"/>
    <xf numFmtId="0" fontId="4" fillId="0" borderId="2" xfId="0" applyFont="1" applyBorder="1"/>
    <xf numFmtId="0" fontId="44" fillId="0" borderId="0" xfId="0" applyFont="1"/>
    <xf numFmtId="0" fontId="5" fillId="0" borderId="0" xfId="0" applyFont="1" applyBorder="1"/>
    <xf numFmtId="0" fontId="22" fillId="0" borderId="0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/>
    </xf>
    <xf numFmtId="0" fontId="45" fillId="0" borderId="0" xfId="5" applyFont="1" applyAlignment="1">
      <alignment horizontal="left"/>
    </xf>
    <xf numFmtId="0" fontId="46" fillId="26" borderId="0" xfId="5" applyFont="1" applyFill="1" applyAlignment="1">
      <alignment horizontal="center"/>
    </xf>
    <xf numFmtId="0" fontId="47" fillId="26" borderId="0" xfId="5" applyFont="1" applyFill="1" applyAlignment="1">
      <alignment horizontal="center"/>
    </xf>
    <xf numFmtId="9" fontId="47" fillId="26" borderId="0" xfId="20" applyFont="1" applyFill="1" applyAlignment="1">
      <alignment horizontal="center"/>
    </xf>
    <xf numFmtId="0" fontId="45" fillId="0" borderId="0" xfId="5" applyFont="1"/>
    <xf numFmtId="0" fontId="45" fillId="8" borderId="0" xfId="5" applyFont="1" applyFill="1" applyAlignment="1">
      <alignment horizontal="left"/>
    </xf>
    <xf numFmtId="0" fontId="48" fillId="27" borderId="1" xfId="5" applyFont="1" applyFill="1" applyBorder="1" applyAlignment="1">
      <alignment horizontal="left"/>
    </xf>
    <xf numFmtId="9" fontId="48" fillId="27" borderId="1" xfId="20" applyFont="1" applyFill="1" applyBorder="1" applyAlignment="1">
      <alignment horizontal="right"/>
    </xf>
    <xf numFmtId="0" fontId="45" fillId="28" borderId="27" xfId="5" applyFont="1" applyFill="1" applyBorder="1" applyAlignment="1">
      <alignment wrapText="1"/>
    </xf>
    <xf numFmtId="0" fontId="45" fillId="28" borderId="0" xfId="5" applyFont="1" applyFill="1" applyAlignment="1">
      <alignment horizontal="center"/>
    </xf>
    <xf numFmtId="0" fontId="45" fillId="0" borderId="1" xfId="5" applyFont="1" applyBorder="1" applyAlignment="1">
      <alignment horizontal="left"/>
    </xf>
    <xf numFmtId="0" fontId="49" fillId="29" borderId="3" xfId="5" applyFont="1" applyFill="1" applyBorder="1"/>
    <xf numFmtId="0" fontId="45" fillId="29" borderId="3" xfId="5" applyFont="1" applyFill="1" applyBorder="1"/>
    <xf numFmtId="9" fontId="45" fillId="29" borderId="0" xfId="20" applyFont="1" applyFill="1" applyBorder="1"/>
    <xf numFmtId="0" fontId="49" fillId="27" borderId="1" xfId="5" applyFont="1" applyFill="1" applyBorder="1"/>
    <xf numFmtId="0" fontId="45" fillId="27" borderId="1" xfId="5" applyFont="1" applyFill="1" applyBorder="1"/>
    <xf numFmtId="9" fontId="45" fillId="27" borderId="0" xfId="20" applyFont="1" applyFill="1" applyBorder="1"/>
    <xf numFmtId="0" fontId="45" fillId="24" borderId="1" xfId="5" applyFont="1" applyFill="1" applyBorder="1"/>
    <xf numFmtId="0" fontId="45" fillId="24" borderId="1" xfId="5" applyFont="1" applyFill="1" applyBorder="1" applyAlignment="1">
      <alignment horizontal="center"/>
    </xf>
    <xf numFmtId="0" fontId="49" fillId="29" borderId="1" xfId="5" applyFont="1" applyFill="1" applyBorder="1"/>
    <xf numFmtId="0" fontId="45" fillId="29" borderId="1" xfId="5" applyFont="1" applyFill="1" applyBorder="1"/>
    <xf numFmtId="0" fontId="45" fillId="30" borderId="1" xfId="5" applyFont="1" applyFill="1" applyBorder="1" applyAlignment="1">
      <alignment horizontal="left"/>
    </xf>
    <xf numFmtId="0" fontId="45" fillId="31" borderId="0" xfId="5" applyFont="1" applyFill="1"/>
    <xf numFmtId="0" fontId="45" fillId="0" borderId="0" xfId="5" applyFont="1" applyAlignment="1">
      <alignment horizontal="center"/>
    </xf>
    <xf numFmtId="0" fontId="49" fillId="28" borderId="1" xfId="5" applyFont="1" applyFill="1" applyBorder="1"/>
    <xf numFmtId="0" fontId="45" fillId="28" borderId="1" xfId="5" applyFont="1" applyFill="1" applyBorder="1"/>
    <xf numFmtId="9" fontId="45" fillId="28" borderId="0" xfId="20" applyFont="1" applyFill="1" applyBorder="1"/>
    <xf numFmtId="0" fontId="49" fillId="6" borderId="1" xfId="5" applyFont="1" applyFill="1" applyBorder="1"/>
    <xf numFmtId="0" fontId="45" fillId="6" borderId="1" xfId="5" applyFont="1" applyFill="1" applyBorder="1"/>
    <xf numFmtId="9" fontId="45" fillId="6" borderId="0" xfId="20" applyFont="1" applyFill="1" applyBorder="1"/>
    <xf numFmtId="0" fontId="45" fillId="8" borderId="1" xfId="5" applyFont="1" applyFill="1" applyBorder="1" applyAlignment="1">
      <alignment horizontal="left"/>
    </xf>
    <xf numFmtId="167" fontId="45" fillId="28" borderId="0" xfId="20" applyNumberFormat="1" applyFont="1" applyFill="1" applyBorder="1"/>
    <xf numFmtId="0" fontId="49" fillId="0" borderId="1" xfId="5" applyFont="1" applyBorder="1"/>
    <xf numFmtId="0" fontId="45" fillId="0" borderId="1" xfId="5" applyFont="1" applyBorder="1"/>
    <xf numFmtId="0" fontId="49" fillId="0" borderId="0" xfId="5" applyFont="1"/>
    <xf numFmtId="0" fontId="47" fillId="0" borderId="0" xfId="5" applyFont="1"/>
    <xf numFmtId="9" fontId="47" fillId="0" borderId="0" xfId="20" applyFont="1"/>
    <xf numFmtId="0" fontId="50" fillId="0" borderId="0" xfId="0" pivotButton="1" applyFont="1"/>
    <xf numFmtId="9" fontId="50" fillId="0" borderId="0" xfId="0" applyNumberFormat="1" applyFont="1"/>
    <xf numFmtId="0" fontId="50" fillId="0" borderId="0" xfId="0" applyFont="1" applyAlignment="1">
      <alignment horizontal="left"/>
    </xf>
    <xf numFmtId="9" fontId="45" fillId="0" borderId="0" xfId="20" applyFont="1"/>
    <xf numFmtId="164" fontId="5" fillId="31" borderId="16" xfId="0" applyNumberFormat="1" applyFont="1" applyFill="1" applyBorder="1"/>
    <xf numFmtId="0" fontId="5" fillId="31" borderId="16" xfId="17" applyFont="1" applyFill="1" applyBorder="1" applyAlignment="1" applyProtection="1">
      <alignment horizontal="center"/>
    </xf>
    <xf numFmtId="0" fontId="52" fillId="0" borderId="0" xfId="0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0" fontId="8" fillId="18" borderId="55" xfId="0" applyNumberFormat="1" applyFont="1" applyFill="1" applyBorder="1" applyAlignment="1">
      <alignment horizontal="center"/>
    </xf>
    <xf numFmtId="0" fontId="6" fillId="9" borderId="55" xfId="4" applyFont="1" applyBorder="1" applyAlignment="1" applyProtection="1">
      <alignment horizontal="center"/>
    </xf>
    <xf numFmtId="0" fontId="7" fillId="0" borderId="56" xfId="0" applyFont="1" applyBorder="1" applyAlignment="1">
      <alignment horizontal="center" vertical="center"/>
    </xf>
    <xf numFmtId="10" fontId="8" fillId="18" borderId="56" xfId="0" applyNumberFormat="1" applyFont="1" applyFill="1" applyBorder="1" applyAlignment="1">
      <alignment horizontal="center"/>
    </xf>
    <xf numFmtId="0" fontId="6" fillId="9" borderId="56" xfId="4" applyFont="1" applyBorder="1" applyAlignment="1" applyProtection="1">
      <alignment horizontal="center"/>
    </xf>
    <xf numFmtId="0" fontId="4" fillId="0" borderId="6" xfId="0" applyFont="1" applyBorder="1"/>
    <xf numFmtId="0" fontId="4" fillId="8" borderId="0" xfId="0" applyFont="1" applyFill="1" applyBorder="1" applyProtection="1">
      <protection locked="0"/>
    </xf>
    <xf numFmtId="10" fontId="8" fillId="18" borderId="26" xfId="0" applyNumberFormat="1" applyFont="1" applyFill="1" applyBorder="1" applyAlignment="1">
      <alignment horizontal="center"/>
    </xf>
    <xf numFmtId="0" fontId="6" fillId="9" borderId="26" xfId="4" applyFont="1" applyBorder="1" applyAlignment="1" applyProtection="1">
      <alignment horizontal="center"/>
    </xf>
    <xf numFmtId="164" fontId="5" fillId="20" borderId="32" xfId="0" applyNumberFormat="1" applyFont="1" applyFill="1" applyBorder="1"/>
    <xf numFmtId="9" fontId="5" fillId="4" borderId="32" xfId="15" applyNumberFormat="1" applyFont="1" applyFill="1" applyBorder="1" applyAlignment="1" applyProtection="1">
      <alignment horizontal="center"/>
    </xf>
    <xf numFmtId="0" fontId="5" fillId="20" borderId="32" xfId="17" applyFont="1" applyFill="1" applyBorder="1" applyAlignment="1" applyProtection="1">
      <alignment horizontal="center"/>
    </xf>
    <xf numFmtId="0" fontId="7" fillId="0" borderId="28" xfId="0" applyFont="1" applyBorder="1" applyAlignment="1">
      <alignment horizontal="center" vertical="center"/>
    </xf>
    <xf numFmtId="10" fontId="8" fillId="18" borderId="28" xfId="0" applyNumberFormat="1" applyFont="1" applyFill="1" applyBorder="1" applyAlignment="1">
      <alignment horizontal="center"/>
    </xf>
    <xf numFmtId="0" fontId="6" fillId="9" borderId="28" xfId="4" applyFont="1" applyBorder="1" applyAlignment="1" applyProtection="1">
      <alignment horizontal="center"/>
    </xf>
    <xf numFmtId="0" fontId="54" fillId="0" borderId="0" xfId="0" applyFont="1"/>
    <xf numFmtId="43" fontId="54" fillId="0" borderId="0" xfId="0" applyNumberFormat="1" applyFont="1"/>
    <xf numFmtId="10" fontId="54" fillId="0" borderId="0" xfId="2" applyNumberFormat="1" applyFont="1"/>
    <xf numFmtId="9" fontId="54" fillId="0" borderId="0" xfId="2" applyFont="1"/>
    <xf numFmtId="43" fontId="56" fillId="33" borderId="0" xfId="0" applyNumberFormat="1" applyFont="1" applyFill="1"/>
    <xf numFmtId="43" fontId="54" fillId="33" borderId="0" xfId="0" applyNumberFormat="1" applyFont="1" applyFill="1"/>
    <xf numFmtId="9" fontId="56" fillId="6" borderId="0" xfId="0" applyNumberFormat="1" applyFont="1" applyFill="1"/>
    <xf numFmtId="16" fontId="29" fillId="0" borderId="0" xfId="0" quotePrefix="1" applyNumberFormat="1" applyFont="1" applyBorder="1" applyAlignment="1" applyProtection="1">
      <alignment horizontal="right" vertical="center"/>
      <protection locked="0"/>
    </xf>
    <xf numFmtId="0" fontId="29" fillId="0" borderId="0" xfId="0" quotePrefix="1" applyFont="1" applyAlignment="1" applyProtection="1">
      <alignment horizontal="center" vertical="center"/>
      <protection locked="0"/>
    </xf>
    <xf numFmtId="16" fontId="29" fillId="8" borderId="0" xfId="0" quotePrefix="1" applyNumberFormat="1" applyFont="1" applyFill="1" applyBorder="1" applyAlignment="1" applyProtection="1">
      <alignment horizontal="right" vertical="center"/>
      <protection locked="0"/>
    </xf>
    <xf numFmtId="0" fontId="22" fillId="8" borderId="0" xfId="0" applyFont="1" applyFill="1" applyBorder="1" applyProtection="1">
      <protection locked="0"/>
    </xf>
    <xf numFmtId="0" fontId="29" fillId="8" borderId="0" xfId="0" applyFont="1" applyFill="1" applyBorder="1" applyAlignment="1" applyProtection="1">
      <alignment horizontal="center" vertical="center"/>
      <protection locked="0"/>
    </xf>
    <xf numFmtId="9" fontId="32" fillId="8" borderId="0" xfId="4" applyNumberFormat="1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164" fontId="5" fillId="8" borderId="0" xfId="0" applyNumberFormat="1" applyFont="1" applyFill="1" applyBorder="1"/>
    <xf numFmtId="9" fontId="5" fillId="8" borderId="0" xfId="15" applyNumberFormat="1" applyFont="1" applyFill="1" applyBorder="1" applyAlignment="1" applyProtection="1">
      <alignment horizontal="center"/>
    </xf>
    <xf numFmtId="0" fontId="5" fillId="8" borderId="0" xfId="17" applyFont="1" applyFill="1" applyBorder="1" applyAlignment="1" applyProtection="1">
      <alignment horizontal="center"/>
    </xf>
    <xf numFmtId="0" fontId="38" fillId="8" borderId="0" xfId="0" applyFont="1" applyFill="1" applyBorder="1" applyProtection="1"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16" fontId="37" fillId="8" borderId="0" xfId="0" quotePrefix="1" applyNumberFormat="1" applyFont="1" applyFill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vertical="center"/>
      <protection locked="0"/>
    </xf>
    <xf numFmtId="0" fontId="37" fillId="8" borderId="0" xfId="0" applyFont="1" applyFill="1" applyAlignment="1" applyProtection="1">
      <alignment vertical="center"/>
      <protection locked="0"/>
    </xf>
    <xf numFmtId="9" fontId="57" fillId="8" borderId="0" xfId="4" applyNumberFormat="1" applyFont="1" applyFill="1" applyBorder="1" applyAlignment="1" applyProtection="1">
      <alignment horizontal="center" vertical="center"/>
    </xf>
    <xf numFmtId="0" fontId="58" fillId="0" borderId="74" xfId="0" applyFont="1" applyBorder="1" applyAlignment="1">
      <alignment vertical="center"/>
    </xf>
    <xf numFmtId="0" fontId="58" fillId="0" borderId="75" xfId="0" applyFont="1" applyBorder="1" applyAlignment="1">
      <alignment horizontal="center" vertical="center"/>
    </xf>
    <xf numFmtId="0" fontId="58" fillId="0" borderId="76" xfId="0" applyFont="1" applyBorder="1" applyAlignment="1">
      <alignment horizontal="center" vertical="center"/>
    </xf>
    <xf numFmtId="0" fontId="59" fillId="8" borderId="0" xfId="0" applyFont="1" applyFill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164" fontId="37" fillId="8" borderId="0" xfId="0" applyNumberFormat="1" applyFont="1" applyFill="1" applyBorder="1"/>
    <xf numFmtId="9" fontId="37" fillId="8" borderId="0" xfId="15" applyNumberFormat="1" applyFont="1" applyFill="1" applyBorder="1" applyAlignment="1" applyProtection="1">
      <alignment horizontal="center"/>
    </xf>
    <xf numFmtId="43" fontId="59" fillId="0" borderId="16" xfId="0" applyNumberFormat="1" applyFont="1" applyBorder="1" applyAlignment="1">
      <alignment vertical="center"/>
    </xf>
    <xf numFmtId="43" fontId="59" fillId="0" borderId="80" xfId="0" applyNumberFormat="1" applyFont="1" applyBorder="1" applyAlignment="1">
      <alignment vertical="center"/>
    </xf>
    <xf numFmtId="0" fontId="60" fillId="8" borderId="0" xfId="17" applyFont="1" applyFill="1" applyBorder="1" applyAlignment="1" applyProtection="1">
      <alignment horizontal="center"/>
    </xf>
    <xf numFmtId="0" fontId="60" fillId="8" borderId="79" xfId="0" applyFont="1" applyFill="1" applyBorder="1" applyAlignment="1">
      <alignment horizontal="center" vertical="center"/>
    </xf>
    <xf numFmtId="43" fontId="61" fillId="8" borderId="16" xfId="0" applyNumberFormat="1" applyFont="1" applyFill="1" applyBorder="1" applyAlignment="1">
      <alignment vertical="center"/>
    </xf>
    <xf numFmtId="43" fontId="59" fillId="8" borderId="0" xfId="0" applyNumberFormat="1" applyFont="1" applyFill="1" applyBorder="1"/>
    <xf numFmtId="0" fontId="37" fillId="0" borderId="79" xfId="0" applyFont="1" applyBorder="1"/>
    <xf numFmtId="43" fontId="37" fillId="20" borderId="16" xfId="0" applyNumberFormat="1" applyFont="1" applyFill="1" applyBorder="1"/>
    <xf numFmtId="43" fontId="37" fillId="20" borderId="80" xfId="0" applyNumberFormat="1" applyFont="1" applyFill="1" applyBorder="1"/>
    <xf numFmtId="43" fontId="37" fillId="0" borderId="16" xfId="0" applyNumberFormat="1" applyFont="1" applyBorder="1"/>
    <xf numFmtId="43" fontId="37" fillId="0" borderId="26" xfId="0" applyNumberFormat="1" applyFont="1" applyBorder="1"/>
    <xf numFmtId="43" fontId="37" fillId="0" borderId="80" xfId="0" applyNumberFormat="1" applyFont="1" applyBorder="1"/>
    <xf numFmtId="0" fontId="62" fillId="0" borderId="0" xfId="0" applyFont="1" applyProtection="1">
      <protection locked="0"/>
    </xf>
    <xf numFmtId="0" fontId="63" fillId="0" borderId="0" xfId="0" applyFont="1" applyProtection="1">
      <protection locked="0"/>
    </xf>
    <xf numFmtId="0" fontId="64" fillId="0" borderId="23" xfId="0" applyFont="1" applyBorder="1" applyAlignment="1">
      <alignment horizontal="right"/>
    </xf>
    <xf numFmtId="164" fontId="37" fillId="20" borderId="16" xfId="0" applyNumberFormat="1" applyFont="1" applyFill="1" applyBorder="1"/>
    <xf numFmtId="164" fontId="37" fillId="20" borderId="80" xfId="0" applyNumberFormat="1" applyFont="1" applyFill="1" applyBorder="1"/>
    <xf numFmtId="0" fontId="64" fillId="0" borderId="0" xfId="0" applyFont="1" applyBorder="1" applyAlignment="1">
      <alignment horizontal="right"/>
    </xf>
    <xf numFmtId="0" fontId="37" fillId="0" borderId="77" xfId="0" applyFont="1" applyBorder="1"/>
    <xf numFmtId="164" fontId="37" fillId="18" borderId="52" xfId="0" applyNumberFormat="1" applyFont="1" applyFill="1" applyBorder="1"/>
    <xf numFmtId="164" fontId="37" fillId="18" borderId="81" xfId="0" applyNumberFormat="1" applyFont="1" applyFill="1" applyBorder="1"/>
    <xf numFmtId="0" fontId="37" fillId="0" borderId="82" xfId="0" applyFont="1" applyBorder="1"/>
    <xf numFmtId="164" fontId="37" fillId="22" borderId="0" xfId="0" applyNumberFormat="1" applyFont="1" applyFill="1" applyBorder="1"/>
    <xf numFmtId="164" fontId="37" fillId="22" borderId="70" xfId="0" applyNumberFormat="1" applyFont="1" applyFill="1" applyBorder="1"/>
    <xf numFmtId="0" fontId="64" fillId="0" borderId="0" xfId="0" applyFont="1" applyBorder="1" applyAlignment="1" applyProtection="1">
      <alignment horizontal="right"/>
      <protection locked="0"/>
    </xf>
    <xf numFmtId="164" fontId="37" fillId="4" borderId="0" xfId="0" applyNumberFormat="1" applyFont="1" applyFill="1" applyBorder="1"/>
    <xf numFmtId="164" fontId="37" fillId="4" borderId="70" xfId="0" applyNumberFormat="1" applyFont="1" applyFill="1" applyBorder="1"/>
    <xf numFmtId="164" fontId="37" fillId="23" borderId="0" xfId="0" applyNumberFormat="1" applyFont="1" applyFill="1" applyBorder="1"/>
    <xf numFmtId="164" fontId="37" fillId="23" borderId="70" xfId="0" applyNumberFormat="1" applyFont="1" applyFill="1" applyBorder="1"/>
    <xf numFmtId="0" fontId="38" fillId="0" borderId="69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38" fillId="0" borderId="70" xfId="0" applyFont="1" applyBorder="1" applyProtection="1">
      <protection locked="0"/>
    </xf>
    <xf numFmtId="0" fontId="37" fillId="0" borderId="69" xfId="0" applyFont="1" applyBorder="1" applyAlignment="1" applyProtection="1">
      <alignment horizontal="right"/>
      <protection locked="0"/>
    </xf>
    <xf numFmtId="43" fontId="38" fillId="0" borderId="0" xfId="0" applyNumberFormat="1" applyFont="1" applyBorder="1" applyProtection="1">
      <protection locked="0"/>
    </xf>
    <xf numFmtId="43" fontId="38" fillId="0" borderId="70" xfId="0" applyNumberFormat="1" applyFont="1" applyBorder="1" applyProtection="1">
      <protection locked="0"/>
    </xf>
    <xf numFmtId="0" fontId="37" fillId="0" borderId="71" xfId="0" applyFont="1" applyBorder="1" applyAlignment="1" applyProtection="1">
      <alignment horizontal="right"/>
      <protection locked="0"/>
    </xf>
    <xf numFmtId="43" fontId="37" fillId="0" borderId="72" xfId="0" applyNumberFormat="1" applyFont="1" applyBorder="1" applyAlignment="1" applyProtection="1">
      <alignment horizontal="left" vertical="center"/>
      <protection locked="0"/>
    </xf>
    <xf numFmtId="43" fontId="37" fillId="0" borderId="73" xfId="0" applyNumberFormat="1" applyFont="1" applyBorder="1" applyAlignment="1" applyProtection="1">
      <alignment horizontal="left" vertical="center"/>
      <protection locked="0"/>
    </xf>
    <xf numFmtId="0" fontId="35" fillId="8" borderId="0" xfId="0" applyFont="1" applyFill="1" applyAlignment="1" applyProtection="1">
      <alignment horizontal="left" vertical="top"/>
      <protection locked="0"/>
    </xf>
    <xf numFmtId="0" fontId="35" fillId="0" borderId="0" xfId="0" applyFont="1" applyProtection="1">
      <protection locked="0"/>
    </xf>
    <xf numFmtId="164" fontId="53" fillId="8" borderId="0" xfId="3" applyFont="1" applyFill="1" applyBorder="1" applyAlignment="1" applyProtection="1">
      <alignment vertical="top"/>
      <protection locked="0"/>
    </xf>
    <xf numFmtId="0" fontId="4" fillId="8" borderId="0" xfId="0" applyFont="1" applyFill="1" applyBorder="1"/>
    <xf numFmtId="0" fontId="29" fillId="8" borderId="0" xfId="0" applyFont="1" applyFill="1" applyBorder="1" applyAlignment="1" applyProtection="1">
      <alignment horizontal="center"/>
      <protection locked="0"/>
    </xf>
    <xf numFmtId="0" fontId="29" fillId="8" borderId="0" xfId="0" quotePrefix="1" applyFont="1" applyFill="1" applyBorder="1" applyAlignment="1" applyProtection="1">
      <alignment horizontal="center" vertical="center"/>
      <protection locked="0"/>
    </xf>
    <xf numFmtId="0" fontId="31" fillId="8" borderId="0" xfId="0" applyFont="1" applyFill="1" applyBorder="1" applyAlignment="1">
      <alignment horizontal="center" vertical="center"/>
    </xf>
    <xf numFmtId="0" fontId="31" fillId="8" borderId="0" xfId="19" applyFont="1" applyFill="1" applyBorder="1" applyAlignment="1" applyProtection="1">
      <alignment horizontal="center" vertical="center"/>
    </xf>
    <xf numFmtId="10" fontId="8" fillId="8" borderId="0" xfId="0" applyNumberFormat="1" applyFont="1" applyFill="1" applyBorder="1" applyAlignment="1">
      <alignment horizontal="center"/>
    </xf>
    <xf numFmtId="0" fontId="6" fillId="8" borderId="0" xfId="4" applyFont="1" applyFill="1" applyBorder="1" applyAlignment="1" applyProtection="1">
      <alignment horizontal="center"/>
    </xf>
    <xf numFmtId="9" fontId="32" fillId="4" borderId="0" xfId="4" applyNumberFormat="1" applyFont="1" applyFill="1" applyBorder="1" applyAlignment="1" applyProtection="1">
      <alignment horizontal="center" vertical="center"/>
    </xf>
    <xf numFmtId="0" fontId="67" fillId="0" borderId="0" xfId="0" applyFont="1" applyAlignment="1" applyProtection="1">
      <alignment vertical="center"/>
      <protection locked="0"/>
    </xf>
    <xf numFmtId="0" fontId="54" fillId="0" borderId="1" xfId="0" applyFont="1" applyBorder="1"/>
    <xf numFmtId="43" fontId="54" fillId="0" borderId="1" xfId="0" applyNumberFormat="1" applyFont="1" applyBorder="1" applyAlignment="1">
      <alignment horizontal="right"/>
    </xf>
    <xf numFmtId="43" fontId="55" fillId="0" borderId="1" xfId="0" applyNumberFormat="1" applyFont="1" applyBorder="1" applyAlignment="1">
      <alignment horizontal="right"/>
    </xf>
    <xf numFmtId="0" fontId="54" fillId="0" borderId="0" xfId="0" applyFont="1" applyAlignment="1">
      <alignment vertical="center"/>
    </xf>
    <xf numFmtId="0" fontId="29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Border="1" applyAlignment="1" applyProtection="1">
      <alignment horizontal="center"/>
      <protection locked="0"/>
    </xf>
    <xf numFmtId="0" fontId="38" fillId="0" borderId="0" xfId="0" applyFont="1" applyBorder="1" applyAlignment="1" applyProtection="1">
      <protection locked="0"/>
    </xf>
    <xf numFmtId="0" fontId="38" fillId="0" borderId="8" xfId="0" applyFont="1" applyBorder="1" applyAlignment="1" applyProtection="1">
      <alignment horizontal="center"/>
      <protection locked="0"/>
    </xf>
    <xf numFmtId="166" fontId="38" fillId="0" borderId="0" xfId="0" applyNumberFormat="1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left"/>
      <protection locked="0"/>
    </xf>
    <xf numFmtId="10" fontId="38" fillId="0" borderId="0" xfId="0" applyNumberFormat="1" applyFont="1" applyAlignment="1" applyProtection="1">
      <alignment horizontal="center"/>
      <protection locked="0"/>
    </xf>
    <xf numFmtId="9" fontId="38" fillId="0" borderId="0" xfId="0" applyNumberFormat="1" applyFont="1" applyAlignment="1" applyProtection="1">
      <alignment horizontal="left"/>
      <protection locked="0"/>
    </xf>
    <xf numFmtId="166" fontId="37" fillId="17" borderId="1" xfId="0" applyNumberFormat="1" applyFont="1" applyFill="1" applyBorder="1" applyAlignment="1" applyProtection="1">
      <alignment horizontal="center" vertical="top" wrapText="1"/>
      <protection locked="0"/>
    </xf>
    <xf numFmtId="166" fontId="37" fillId="10" borderId="0" xfId="0" applyNumberFormat="1" applyFont="1" applyFill="1" applyAlignment="1" applyProtection="1">
      <alignment horizontal="center" vertical="top"/>
      <protection locked="0"/>
    </xf>
    <xf numFmtId="0" fontId="37" fillId="10" borderId="0" xfId="0" applyFont="1" applyFill="1" applyAlignment="1" applyProtection="1">
      <alignment horizontal="center" vertical="top"/>
      <protection locked="0"/>
    </xf>
    <xf numFmtId="0" fontId="37" fillId="0" borderId="1" xfId="0" applyFont="1" applyBorder="1" applyAlignment="1" applyProtection="1">
      <alignment horizontal="center"/>
      <protection locked="0"/>
    </xf>
    <xf numFmtId="166" fontId="37" fillId="0" borderId="1" xfId="0" applyNumberFormat="1" applyFont="1" applyBorder="1" applyAlignment="1" applyProtection="1">
      <alignment horizontal="center"/>
      <protection locked="0"/>
    </xf>
    <xf numFmtId="0" fontId="38" fillId="8" borderId="1" xfId="0" applyFont="1" applyFill="1" applyBorder="1" applyAlignment="1" applyProtection="1">
      <alignment horizontal="left"/>
      <protection locked="0"/>
    </xf>
    <xf numFmtId="0" fontId="38" fillId="8" borderId="1" xfId="0" applyFont="1" applyFill="1" applyBorder="1" applyAlignment="1" applyProtection="1">
      <alignment horizontal="center"/>
      <protection locked="0"/>
    </xf>
    <xf numFmtId="0" fontId="38" fillId="0" borderId="1" xfId="0" applyFont="1" applyBorder="1" applyAlignment="1" applyProtection="1">
      <alignment horizontal="center"/>
      <protection locked="0"/>
    </xf>
    <xf numFmtId="165" fontId="37" fillId="0" borderId="15" xfId="0" applyNumberFormat="1" applyFont="1" applyBorder="1" applyAlignment="1" applyProtection="1">
      <alignment horizontal="left"/>
      <protection locked="0"/>
    </xf>
    <xf numFmtId="0" fontId="38" fillId="16" borderId="1" xfId="18" applyFont="1" applyBorder="1" applyAlignment="1" applyProtection="1">
      <alignment horizontal="center"/>
      <protection locked="0"/>
    </xf>
    <xf numFmtId="0" fontId="38" fillId="14" borderId="1" xfId="16" applyFont="1" applyBorder="1" applyAlignment="1" applyProtection="1">
      <alignment horizontal="center"/>
      <protection locked="0"/>
    </xf>
    <xf numFmtId="166" fontId="37" fillId="17" borderId="1" xfId="0" applyNumberFormat="1" applyFont="1" applyFill="1" applyBorder="1" applyAlignment="1" applyProtection="1">
      <alignment horizontal="center"/>
      <protection locked="0"/>
    </xf>
    <xf numFmtId="166" fontId="38" fillId="17" borderId="1" xfId="0" applyNumberFormat="1" applyFont="1" applyFill="1" applyBorder="1" applyAlignment="1" applyProtection="1">
      <alignment horizontal="center"/>
      <protection locked="0"/>
    </xf>
    <xf numFmtId="166" fontId="37" fillId="0" borderId="53" xfId="0" applyNumberFormat="1" applyFont="1" applyBorder="1" applyAlignment="1" applyProtection="1">
      <alignment horizontal="center"/>
      <protection locked="0"/>
    </xf>
    <xf numFmtId="0" fontId="69" fillId="0" borderId="1" xfId="0" applyFont="1" applyBorder="1" applyAlignment="1" applyProtection="1">
      <alignment horizontal="left"/>
      <protection locked="0"/>
    </xf>
    <xf numFmtId="0" fontId="38" fillId="16" borderId="1" xfId="18" applyFont="1" applyBorder="1" applyAlignment="1" applyProtection="1">
      <alignment horizontal="center" wrapText="1"/>
      <protection locked="0"/>
    </xf>
    <xf numFmtId="166" fontId="38" fillId="17" borderId="1" xfId="0" applyNumberFormat="1" applyFont="1" applyFill="1" applyBorder="1" applyAlignment="1" applyProtection="1">
      <alignment horizontal="center" vertical="center"/>
      <protection locked="0"/>
    </xf>
    <xf numFmtId="166" fontId="37" fillId="0" borderId="53" xfId="0" applyNumberFormat="1" applyFont="1" applyBorder="1" applyAlignment="1" applyProtection="1">
      <alignment horizontal="center" vertical="center"/>
      <protection locked="0"/>
    </xf>
    <xf numFmtId="166" fontId="37" fillId="0" borderId="1" xfId="0" applyNumberFormat="1" applyFont="1" applyBorder="1" applyAlignment="1" applyProtection="1">
      <alignment horizontal="center" vertical="center"/>
      <protection locked="0"/>
    </xf>
    <xf numFmtId="0" fontId="38" fillId="8" borderId="1" xfId="0" applyFont="1" applyFill="1" applyBorder="1" applyAlignment="1" applyProtection="1">
      <alignment horizontal="left" vertical="center"/>
      <protection locked="0"/>
    </xf>
    <xf numFmtId="0" fontId="38" fillId="8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7" fillId="0" borderId="15" xfId="0" applyNumberFormat="1" applyFont="1" applyBorder="1" applyAlignment="1" applyProtection="1">
      <alignment horizontal="left" vertical="center"/>
      <protection locked="0"/>
    </xf>
    <xf numFmtId="0" fontId="38" fillId="16" borderId="1" xfId="18" applyFont="1" applyBorder="1" applyAlignment="1" applyProtection="1">
      <alignment horizontal="center" vertical="center"/>
      <protection locked="0"/>
    </xf>
    <xf numFmtId="0" fontId="38" fillId="14" borderId="1" xfId="16" applyFont="1" applyBorder="1" applyAlignment="1" applyProtection="1">
      <alignment horizontal="center" vertical="center"/>
      <protection locked="0"/>
    </xf>
    <xf numFmtId="166" fontId="37" fillId="17" borderId="1" xfId="0" applyNumberFormat="1" applyFont="1" applyFill="1" applyBorder="1" applyAlignment="1" applyProtection="1">
      <alignment horizontal="center" vertical="center"/>
      <protection locked="0"/>
    </xf>
    <xf numFmtId="0" fontId="69" fillId="0" borderId="1" xfId="0" applyFont="1" applyBorder="1" applyAlignment="1" applyProtection="1">
      <alignment horizontal="left" vertical="center"/>
      <protection locked="0"/>
    </xf>
    <xf numFmtId="166" fontId="37" fillId="8" borderId="1" xfId="0" applyNumberFormat="1" applyFont="1" applyFill="1" applyBorder="1" applyAlignment="1" applyProtection="1">
      <alignment horizontal="center"/>
      <protection locked="0"/>
    </xf>
    <xf numFmtId="0" fontId="38" fillId="8" borderId="27" xfId="0" applyFont="1" applyFill="1" applyBorder="1" applyAlignment="1" applyProtection="1">
      <alignment horizontal="center"/>
      <protection locked="0"/>
    </xf>
    <xf numFmtId="0" fontId="38" fillId="0" borderId="27" xfId="0" applyFont="1" applyBorder="1" applyAlignment="1" applyProtection="1">
      <alignment horizontal="center"/>
      <protection locked="0"/>
    </xf>
    <xf numFmtId="0" fontId="38" fillId="8" borderId="27" xfId="0" applyFont="1" applyFill="1" applyBorder="1" applyAlignment="1" applyProtection="1">
      <alignment horizontal="left"/>
      <protection locked="0"/>
    </xf>
    <xf numFmtId="0" fontId="37" fillId="8" borderId="1" xfId="0" applyFont="1" applyFill="1" applyBorder="1" applyAlignment="1" applyProtection="1">
      <alignment horizontal="left"/>
      <protection locked="0"/>
    </xf>
    <xf numFmtId="166" fontId="38" fillId="8" borderId="1" xfId="0" applyNumberFormat="1" applyFont="1" applyFill="1" applyBorder="1" applyAlignment="1" applyProtection="1">
      <alignment horizontal="center"/>
      <protection locked="0"/>
    </xf>
    <xf numFmtId="166" fontId="37" fillId="32" borderId="1" xfId="0" applyNumberFormat="1" applyFont="1" applyFill="1" applyBorder="1" applyAlignment="1" applyProtection="1">
      <alignment horizontal="center"/>
      <protection locked="0"/>
    </xf>
    <xf numFmtId="0" fontId="38" fillId="32" borderId="27" xfId="0" applyFont="1" applyFill="1" applyBorder="1" applyAlignment="1" applyProtection="1">
      <alignment horizontal="left"/>
      <protection locked="0"/>
    </xf>
    <xf numFmtId="0" fontId="38" fillId="32" borderId="27" xfId="0" applyFont="1" applyFill="1" applyBorder="1" applyAlignment="1" applyProtection="1">
      <alignment horizontal="center"/>
      <protection locked="0"/>
    </xf>
    <xf numFmtId="0" fontId="38" fillId="32" borderId="1" xfId="0" applyFont="1" applyFill="1" applyBorder="1" applyAlignment="1" applyProtection="1">
      <alignment horizontal="center" vertical="center"/>
      <protection locked="0"/>
    </xf>
    <xf numFmtId="165" fontId="37" fillId="32" borderId="15" xfId="0" applyNumberFormat="1" applyFont="1" applyFill="1" applyBorder="1" applyAlignment="1" applyProtection="1">
      <alignment horizontal="left"/>
      <protection locked="0"/>
    </xf>
    <xf numFmtId="166" fontId="38" fillId="8" borderId="0" xfId="0" applyNumberFormat="1" applyFont="1" applyFill="1" applyAlignment="1" applyProtection="1">
      <alignment horizontal="center"/>
      <protection locked="0"/>
    </xf>
    <xf numFmtId="0" fontId="37" fillId="8" borderId="0" xfId="0" applyFont="1" applyFill="1" applyAlignment="1" applyProtection="1">
      <alignment horizontal="left"/>
      <protection locked="0"/>
    </xf>
    <xf numFmtId="0" fontId="37" fillId="8" borderId="0" xfId="0" applyFont="1" applyFill="1" applyAlignment="1" applyProtection="1">
      <alignment horizontal="center"/>
      <protection locked="0"/>
    </xf>
    <xf numFmtId="166" fontId="37" fillId="8" borderId="0" xfId="0" applyNumberFormat="1" applyFont="1" applyFill="1" applyAlignment="1" applyProtection="1">
      <alignment horizontal="center"/>
      <protection locked="0"/>
    </xf>
    <xf numFmtId="0" fontId="38" fillId="8" borderId="0" xfId="0" applyFont="1" applyFill="1" applyAlignment="1" applyProtection="1">
      <alignment horizontal="left"/>
      <protection locked="0"/>
    </xf>
    <xf numFmtId="0" fontId="38" fillId="8" borderId="0" xfId="0" applyFont="1" applyFill="1" applyAlignment="1" applyProtection="1">
      <alignment horizontal="center"/>
      <protection locked="0"/>
    </xf>
    <xf numFmtId="165" fontId="37" fillId="8" borderId="0" xfId="0" applyNumberFormat="1" applyFont="1" applyFill="1" applyAlignment="1" applyProtection="1">
      <alignment horizontal="left"/>
      <protection locked="0"/>
    </xf>
    <xf numFmtId="0" fontId="38" fillId="8" borderId="0" xfId="18" applyFont="1" applyFill="1" applyBorder="1" applyAlignment="1" applyProtection="1">
      <alignment horizontal="center"/>
      <protection locked="0"/>
    </xf>
    <xf numFmtId="0" fontId="38" fillId="8" borderId="0" xfId="16" applyFont="1" applyFill="1" applyBorder="1" applyAlignment="1" applyProtection="1">
      <alignment horizontal="center"/>
      <protection locked="0"/>
    </xf>
    <xf numFmtId="0" fontId="37" fillId="16" borderId="1" xfId="18" applyFont="1" applyBorder="1" applyAlignment="1" applyProtection="1">
      <alignment horizontal="center" vertical="top"/>
      <protection locked="0"/>
    </xf>
    <xf numFmtId="0" fontId="37" fillId="14" borderId="1" xfId="16" applyFont="1" applyBorder="1" applyAlignment="1" applyProtection="1">
      <alignment horizontal="center" vertical="top"/>
      <protection locked="0"/>
    </xf>
    <xf numFmtId="166" fontId="37" fillId="14" borderId="1" xfId="16" applyNumberFormat="1" applyFont="1" applyBorder="1" applyAlignment="1" applyProtection="1">
      <alignment horizontal="center" vertical="top"/>
      <protection locked="0"/>
    </xf>
    <xf numFmtId="0" fontId="37" fillId="9" borderId="1" xfId="4" applyFont="1" applyBorder="1" applyAlignment="1" applyProtection="1">
      <alignment horizontal="center" vertical="top"/>
      <protection locked="0"/>
    </xf>
    <xf numFmtId="166" fontId="37" fillId="9" borderId="1" xfId="4" applyNumberFormat="1" applyFont="1" applyBorder="1" applyAlignment="1" applyProtection="1">
      <alignment horizontal="center" vertical="top"/>
      <protection locked="0"/>
    </xf>
    <xf numFmtId="0" fontId="37" fillId="10" borderId="1" xfId="0" applyFont="1" applyFill="1" applyBorder="1" applyAlignment="1" applyProtection="1">
      <alignment horizontal="center" vertical="top"/>
      <protection locked="0"/>
    </xf>
    <xf numFmtId="166" fontId="37" fillId="10" borderId="1" xfId="0" applyNumberFormat="1" applyFont="1" applyFill="1" applyBorder="1" applyAlignment="1" applyProtection="1">
      <alignment horizontal="center" vertical="top"/>
      <protection locked="0"/>
    </xf>
    <xf numFmtId="0" fontId="70" fillId="0" borderId="0" xfId="0" applyFont="1" applyProtection="1">
      <protection locked="0"/>
    </xf>
    <xf numFmtId="0" fontId="70" fillId="0" borderId="0" xfId="0" applyFont="1" applyAlignment="1" applyProtection="1">
      <alignment horizontal="left"/>
      <protection locked="0"/>
    </xf>
    <xf numFmtId="0" fontId="37" fillId="24" borderId="1" xfId="0" applyFont="1" applyFill="1" applyBorder="1" applyAlignment="1" applyProtection="1">
      <alignment horizontal="center" vertical="top"/>
      <protection locked="0"/>
    </xf>
    <xf numFmtId="0" fontId="37" fillId="4" borderId="1" xfId="0" applyFont="1" applyFill="1" applyBorder="1" applyAlignment="1">
      <alignment horizontal="center" vertical="top"/>
    </xf>
    <xf numFmtId="43" fontId="71" fillId="24" borderId="1" xfId="1" applyFont="1" applyFill="1" applyBorder="1" applyAlignment="1" applyProtection="1">
      <alignment horizontal="center" vertical="top"/>
      <protection locked="0"/>
    </xf>
    <xf numFmtId="43" fontId="37" fillId="4" borderId="1" xfId="1" applyFont="1" applyFill="1" applyBorder="1" applyAlignment="1" applyProtection="1">
      <alignment horizontal="center" vertical="top"/>
    </xf>
    <xf numFmtId="43" fontId="37" fillId="4" borderId="0" xfId="1" applyFont="1" applyFill="1" applyBorder="1" applyAlignment="1" applyProtection="1">
      <alignment horizontal="center" vertical="top"/>
    </xf>
    <xf numFmtId="12" fontId="37" fillId="8" borderId="1" xfId="1" applyNumberFormat="1" applyFont="1" applyFill="1" applyBorder="1" applyProtection="1">
      <protection locked="0"/>
    </xf>
    <xf numFmtId="1" fontId="37" fillId="8" borderId="1" xfId="0" applyNumberFormat="1" applyFont="1" applyFill="1" applyBorder="1" applyAlignment="1" applyProtection="1">
      <alignment horizontal="center"/>
      <protection locked="0"/>
    </xf>
    <xf numFmtId="0" fontId="37" fillId="8" borderId="1" xfId="0" applyFont="1" applyFill="1" applyBorder="1" applyAlignment="1" applyProtection="1">
      <alignment horizontal="center"/>
      <protection locked="0"/>
    </xf>
    <xf numFmtId="0" fontId="38" fillId="8" borderId="1" xfId="0" applyFont="1" applyFill="1" applyBorder="1" applyAlignment="1">
      <alignment horizontal="center"/>
    </xf>
    <xf numFmtId="164" fontId="37" fillId="8" borderId="1" xfId="3" applyFont="1" applyFill="1" applyBorder="1" applyProtection="1">
      <protection locked="0"/>
    </xf>
    <xf numFmtId="43" fontId="38" fillId="8" borderId="1" xfId="0" applyNumberFormat="1" applyFont="1" applyFill="1" applyBorder="1"/>
    <xf numFmtId="164" fontId="60" fillId="8" borderId="0" xfId="3" applyFont="1" applyFill="1" applyBorder="1" applyProtection="1"/>
    <xf numFmtId="12" fontId="37" fillId="8" borderId="1" xfId="1" applyNumberFormat="1" applyFont="1" applyFill="1" applyBorder="1" applyAlignment="1" applyProtection="1">
      <alignment vertical="center"/>
      <protection locked="0"/>
    </xf>
    <xf numFmtId="1" fontId="37" fillId="8" borderId="1" xfId="0" applyNumberFormat="1" applyFont="1" applyFill="1" applyBorder="1" applyAlignment="1" applyProtection="1">
      <alignment horizontal="center" vertical="center"/>
      <protection locked="0"/>
    </xf>
    <xf numFmtId="164" fontId="37" fillId="8" borderId="1" xfId="3" applyFont="1" applyFill="1" applyBorder="1" applyAlignment="1" applyProtection="1">
      <alignment vertical="center"/>
      <protection locked="0"/>
    </xf>
    <xf numFmtId="43" fontId="38" fillId="8" borderId="1" xfId="0" applyNumberFormat="1" applyFont="1" applyFill="1" applyBorder="1" applyAlignment="1">
      <alignment vertical="center"/>
    </xf>
    <xf numFmtId="164" fontId="60" fillId="8" borderId="0" xfId="3" applyFont="1" applyFill="1" applyBorder="1" applyAlignment="1" applyProtection="1">
      <alignment vertical="center"/>
    </xf>
    <xf numFmtId="12" fontId="58" fillId="8" borderId="1" xfId="1" applyNumberFormat="1" applyFont="1" applyFill="1" applyBorder="1" applyProtection="1">
      <protection locked="0"/>
    </xf>
    <xf numFmtId="1" fontId="58" fillId="8" borderId="1" xfId="0" applyNumberFormat="1" applyFont="1" applyFill="1" applyBorder="1" applyAlignment="1" applyProtection="1">
      <alignment horizontal="center"/>
      <protection locked="0"/>
    </xf>
    <xf numFmtId="0" fontId="58" fillId="8" borderId="1" xfId="0" applyFont="1" applyFill="1" applyBorder="1" applyAlignment="1" applyProtection="1">
      <alignment horizontal="left"/>
      <protection locked="0"/>
    </xf>
    <xf numFmtId="0" fontId="58" fillId="8" borderId="1" xfId="0" applyFont="1" applyFill="1" applyBorder="1" applyAlignment="1" applyProtection="1">
      <alignment horizontal="center"/>
      <protection locked="0"/>
    </xf>
    <xf numFmtId="0" fontId="72" fillId="8" borderId="1" xfId="0" applyFont="1" applyFill="1" applyBorder="1" applyAlignment="1">
      <alignment horizontal="center"/>
    </xf>
    <xf numFmtId="164" fontId="58" fillId="8" borderId="1" xfId="3" applyFont="1" applyFill="1" applyBorder="1" applyProtection="1">
      <protection locked="0"/>
    </xf>
    <xf numFmtId="43" fontId="72" fillId="8" borderId="1" xfId="0" applyNumberFormat="1" applyFont="1" applyFill="1" applyBorder="1"/>
    <xf numFmtId="0" fontId="38" fillId="8" borderId="53" xfId="0" applyFont="1" applyFill="1" applyBorder="1" applyAlignment="1">
      <alignment horizontal="center"/>
    </xf>
    <xf numFmtId="0" fontId="58" fillId="8" borderId="0" xfId="0" applyFont="1" applyFill="1" applyProtection="1">
      <protection locked="0"/>
    </xf>
    <xf numFmtId="0" fontId="38" fillId="8" borderId="0" xfId="0" applyFont="1" applyFill="1" applyProtection="1">
      <protection locked="0"/>
    </xf>
    <xf numFmtId="0" fontId="37" fillId="8" borderId="0" xfId="0" applyFont="1" applyFill="1" applyProtection="1">
      <protection locked="0"/>
    </xf>
    <xf numFmtId="43" fontId="38" fillId="8" borderId="0" xfId="1" applyFont="1" applyFill="1" applyBorder="1" applyProtection="1">
      <protection locked="0"/>
    </xf>
    <xf numFmtId="43" fontId="38" fillId="0" borderId="0" xfId="1" applyFont="1" applyProtection="1">
      <protection locked="0"/>
    </xf>
    <xf numFmtId="0" fontId="73" fillId="24" borderId="0" xfId="0" applyFont="1" applyFill="1" applyAlignment="1" applyProtection="1">
      <alignment vertical="top"/>
      <protection locked="0"/>
    </xf>
    <xf numFmtId="0" fontId="74" fillId="0" borderId="0" xfId="0" applyFont="1" applyProtection="1">
      <protection locked="0"/>
    </xf>
    <xf numFmtId="0" fontId="74" fillId="0" borderId="0" xfId="0" applyFont="1" applyAlignment="1" applyProtection="1">
      <alignment horizontal="left" indent="2"/>
      <protection locked="0"/>
    </xf>
    <xf numFmtId="0" fontId="74" fillId="0" borderId="0" xfId="0" applyFont="1" applyAlignment="1" applyProtection="1">
      <alignment horizontal="left"/>
      <protection locked="0"/>
    </xf>
    <xf numFmtId="0" fontId="74" fillId="0" borderId="0" xfId="0" applyFont="1" applyAlignment="1" applyProtection="1">
      <protection locked="0"/>
    </xf>
    <xf numFmtId="0" fontId="29" fillId="8" borderId="16" xfId="4" applyFont="1" applyFill="1" applyBorder="1" applyAlignment="1" applyProtection="1">
      <alignment horizontal="center" vertical="top"/>
    </xf>
    <xf numFmtId="43" fontId="75" fillId="8" borderId="16" xfId="0" applyNumberFormat="1" applyFont="1" applyFill="1" applyBorder="1"/>
    <xf numFmtId="43" fontId="76" fillId="8" borderId="16" xfId="4" applyNumberFormat="1" applyFont="1" applyFill="1" applyBorder="1" applyAlignment="1" applyProtection="1">
      <alignment horizontal="center" vertical="top"/>
    </xf>
    <xf numFmtId="43" fontId="76" fillId="7" borderId="16" xfId="4" applyNumberFormat="1" applyFont="1" applyFill="1" applyBorder="1" applyAlignment="1" applyProtection="1">
      <alignment horizontal="center" vertical="top"/>
    </xf>
    <xf numFmtId="43" fontId="76" fillId="7" borderId="26" xfId="4" applyNumberFormat="1" applyFont="1" applyFill="1" applyBorder="1" applyAlignment="1" applyProtection="1">
      <alignment horizontal="center" vertical="top"/>
    </xf>
    <xf numFmtId="43" fontId="76" fillId="8" borderId="39" xfId="4" applyNumberFormat="1" applyFont="1" applyFill="1" applyBorder="1" applyAlignment="1" applyProtection="1">
      <alignment horizontal="center" vertical="top"/>
    </xf>
    <xf numFmtId="43" fontId="76" fillId="8" borderId="42" xfId="4" applyNumberFormat="1" applyFont="1" applyFill="1" applyBorder="1" applyAlignment="1" applyProtection="1">
      <alignment horizontal="center" vertical="top"/>
    </xf>
    <xf numFmtId="43" fontId="77" fillId="8" borderId="39" xfId="4" applyNumberFormat="1" applyFont="1" applyFill="1" applyBorder="1" applyAlignment="1" applyProtection="1">
      <alignment horizontal="center" vertical="top"/>
    </xf>
    <xf numFmtId="43" fontId="77" fillId="8" borderId="16" xfId="4" applyNumberFormat="1" applyFont="1" applyFill="1" applyBorder="1" applyAlignment="1" applyProtection="1">
      <alignment horizontal="center" vertical="top"/>
    </xf>
    <xf numFmtId="43" fontId="77" fillId="8" borderId="42" xfId="4" applyNumberFormat="1" applyFont="1" applyFill="1" applyBorder="1" applyAlignment="1" applyProtection="1">
      <alignment horizontal="center" vertical="top"/>
    </xf>
    <xf numFmtId="43" fontId="76" fillId="8" borderId="56" xfId="4" applyNumberFormat="1" applyFont="1" applyFill="1" applyBorder="1" applyAlignment="1" applyProtection="1">
      <alignment horizontal="center" vertical="top"/>
    </xf>
    <xf numFmtId="43" fontId="76" fillId="8" borderId="55" xfId="4" applyNumberFormat="1" applyFont="1" applyFill="1" applyBorder="1" applyAlignment="1" applyProtection="1">
      <alignment horizontal="center" vertical="top"/>
    </xf>
    <xf numFmtId="43" fontId="76" fillId="8" borderId="26" xfId="4" applyNumberFormat="1" applyFont="1" applyFill="1" applyBorder="1" applyAlignment="1" applyProtection="1">
      <alignment horizontal="center" vertical="top"/>
    </xf>
    <xf numFmtId="43" fontId="76" fillId="8" borderId="28" xfId="4" applyNumberFormat="1" applyFont="1" applyFill="1" applyBorder="1" applyAlignment="1" applyProtection="1">
      <alignment horizontal="center" vertical="top"/>
    </xf>
    <xf numFmtId="0" fontId="76" fillId="8" borderId="43" xfId="0" applyFont="1" applyFill="1" applyBorder="1" applyAlignment="1">
      <alignment horizontal="center" vertical="top"/>
    </xf>
    <xf numFmtId="43" fontId="76" fillId="8" borderId="0" xfId="4" applyNumberFormat="1" applyFont="1" applyFill="1" applyBorder="1" applyAlignment="1" applyProtection="1">
      <alignment horizontal="center" vertical="top"/>
    </xf>
    <xf numFmtId="0" fontId="76" fillId="8" borderId="32" xfId="17" applyFont="1" applyFill="1" applyBorder="1" applyAlignment="1" applyProtection="1">
      <alignment horizontal="center"/>
    </xf>
    <xf numFmtId="0" fontId="76" fillId="8" borderId="29" xfId="17" applyFont="1" applyFill="1" applyBorder="1" applyAlignment="1" applyProtection="1">
      <alignment horizontal="center"/>
    </xf>
    <xf numFmtId="0" fontId="76" fillId="8" borderId="16" xfId="17" applyFont="1" applyFill="1" applyBorder="1" applyAlignment="1" applyProtection="1">
      <alignment horizontal="center"/>
    </xf>
    <xf numFmtId="0" fontId="76" fillId="8" borderId="26" xfId="17" applyFont="1" applyFill="1" applyBorder="1" applyAlignment="1" applyProtection="1">
      <alignment horizontal="center"/>
    </xf>
    <xf numFmtId="0" fontId="76" fillId="8" borderId="33" xfId="17" applyFont="1" applyFill="1" applyBorder="1" applyAlignment="1" applyProtection="1">
      <alignment horizontal="center"/>
    </xf>
    <xf numFmtId="0" fontId="76" fillId="8" borderId="18" xfId="17" applyFont="1" applyFill="1" applyBorder="1" applyAlignment="1" applyProtection="1">
      <alignment horizontal="center"/>
    </xf>
    <xf numFmtId="0" fontId="76" fillId="8" borderId="0" xfId="17" applyFont="1" applyFill="1" applyBorder="1" applyAlignment="1" applyProtection="1">
      <alignment horizontal="center"/>
    </xf>
    <xf numFmtId="0" fontId="29" fillId="0" borderId="16" xfId="0" applyFont="1" applyBorder="1"/>
    <xf numFmtId="43" fontId="78" fillId="8" borderId="16" xfId="1" applyFont="1" applyFill="1" applyBorder="1" applyAlignment="1" applyProtection="1"/>
    <xf numFmtId="43" fontId="78" fillId="5" borderId="16" xfId="0" applyNumberFormat="1" applyFont="1" applyFill="1" applyBorder="1"/>
    <xf numFmtId="43" fontId="78" fillId="5" borderId="26" xfId="0" applyNumberFormat="1" applyFont="1" applyFill="1" applyBorder="1"/>
    <xf numFmtId="43" fontId="78" fillId="0" borderId="39" xfId="0" applyNumberFormat="1" applyFont="1" applyBorder="1"/>
    <xf numFmtId="43" fontId="36" fillId="4" borderId="42" xfId="0" applyNumberFormat="1" applyFont="1" applyFill="1" applyBorder="1"/>
    <xf numFmtId="43" fontId="78" fillId="8" borderId="39" xfId="1" applyFont="1" applyFill="1" applyBorder="1" applyAlignment="1" applyProtection="1"/>
    <xf numFmtId="43" fontId="36" fillId="4" borderId="16" xfId="0" applyNumberFormat="1" applyFont="1" applyFill="1" applyBorder="1"/>
    <xf numFmtId="43" fontId="36" fillId="4" borderId="56" xfId="0" applyNumberFormat="1" applyFont="1" applyFill="1" applyBorder="1"/>
    <xf numFmtId="43" fontId="36" fillId="4" borderId="55" xfId="0" applyNumberFormat="1" applyFont="1" applyFill="1" applyBorder="1"/>
    <xf numFmtId="43" fontId="36" fillId="4" borderId="26" xfId="0" applyNumberFormat="1" applyFont="1" applyFill="1" applyBorder="1"/>
    <xf numFmtId="43" fontId="36" fillId="4" borderId="28" xfId="0" applyNumberFormat="1" applyFont="1" applyFill="1" applyBorder="1"/>
    <xf numFmtId="0" fontId="78" fillId="0" borderId="43" xfId="0" applyFont="1" applyBorder="1" applyAlignment="1">
      <alignment horizontal="center" vertical="top"/>
    </xf>
    <xf numFmtId="43" fontId="36" fillId="4" borderId="39" xfId="0" applyNumberFormat="1" applyFont="1" applyFill="1" applyBorder="1"/>
    <xf numFmtId="43" fontId="36" fillId="8" borderId="0" xfId="0" applyNumberFormat="1" applyFont="1" applyFill="1" applyBorder="1"/>
    <xf numFmtId="43" fontId="79" fillId="0" borderId="32" xfId="0" applyNumberFormat="1" applyFont="1" applyBorder="1"/>
    <xf numFmtId="43" fontId="79" fillId="0" borderId="29" xfId="0" applyNumberFormat="1" applyFont="1" applyBorder="1"/>
    <xf numFmtId="43" fontId="79" fillId="5" borderId="16" xfId="0" applyNumberFormat="1" applyFont="1" applyFill="1" applyBorder="1"/>
    <xf numFmtId="43" fontId="79" fillId="0" borderId="16" xfId="0" applyNumberFormat="1" applyFont="1" applyBorder="1"/>
    <xf numFmtId="43" fontId="79" fillId="0" borderId="33" xfId="0" applyNumberFormat="1" applyFont="1" applyBorder="1"/>
    <xf numFmtId="43" fontId="79" fillId="0" borderId="51" xfId="0" applyNumberFormat="1" applyFont="1" applyBorder="1"/>
    <xf numFmtId="43" fontId="79" fillId="5" borderId="29" xfId="0" applyNumberFormat="1" applyFont="1" applyFill="1" applyBorder="1"/>
    <xf numFmtId="43" fontId="79" fillId="8" borderId="0" xfId="0" applyNumberFormat="1" applyFont="1" applyFill="1" applyBorder="1"/>
    <xf numFmtId="43" fontId="36" fillId="8" borderId="39" xfId="0" applyNumberFormat="1" applyFont="1" applyFill="1" applyBorder="1"/>
    <xf numFmtId="43" fontId="36" fillId="8" borderId="16" xfId="0" applyNumberFormat="1" applyFont="1" applyFill="1" applyBorder="1"/>
    <xf numFmtId="43" fontId="36" fillId="8" borderId="26" xfId="0" applyNumberFormat="1" applyFont="1" applyFill="1" applyBorder="1"/>
    <xf numFmtId="43" fontId="36" fillId="8" borderId="42" xfId="0" applyNumberFormat="1" applyFont="1" applyFill="1" applyBorder="1"/>
    <xf numFmtId="43" fontId="79" fillId="0" borderId="26" xfId="0" applyNumberFormat="1" applyFont="1" applyBorder="1"/>
    <xf numFmtId="43" fontId="79" fillId="0" borderId="22" xfId="0" applyNumberFormat="1" applyFont="1" applyBorder="1"/>
    <xf numFmtId="43" fontId="36" fillId="8" borderId="48" xfId="0" applyNumberFormat="1" applyFont="1" applyFill="1" applyBorder="1"/>
    <xf numFmtId="43" fontId="36" fillId="8" borderId="49" xfId="0" applyNumberFormat="1" applyFont="1" applyFill="1" applyBorder="1"/>
    <xf numFmtId="43" fontId="36" fillId="8" borderId="60" xfId="0" applyNumberFormat="1" applyFont="1" applyFill="1" applyBorder="1"/>
    <xf numFmtId="43" fontId="36" fillId="8" borderId="50" xfId="0" applyNumberFormat="1" applyFont="1" applyFill="1" applyBorder="1"/>
    <xf numFmtId="43" fontId="79" fillId="0" borderId="35" xfId="0" applyNumberFormat="1" applyFont="1" applyBorder="1"/>
    <xf numFmtId="43" fontId="79" fillId="0" borderId="90" xfId="0" applyNumberFormat="1" applyFont="1" applyBorder="1"/>
    <xf numFmtId="43" fontId="79" fillId="0" borderId="91" xfId="0" applyNumberFormat="1" applyFont="1" applyBorder="1"/>
    <xf numFmtId="43" fontId="79" fillId="0" borderId="92" xfId="0" applyNumberFormat="1" applyFont="1" applyBorder="1"/>
    <xf numFmtId="43" fontId="79" fillId="0" borderId="93" xfId="0" applyNumberFormat="1" applyFont="1" applyBorder="1"/>
    <xf numFmtId="0" fontId="60" fillId="0" borderId="0" xfId="0" applyFont="1" applyProtection="1">
      <protection locked="0"/>
    </xf>
    <xf numFmtId="0" fontId="80" fillId="0" borderId="0" xfId="0" applyFont="1" applyAlignment="1" applyProtection="1">
      <alignment vertical="center"/>
      <protection locked="0"/>
    </xf>
    <xf numFmtId="0" fontId="60" fillId="8" borderId="0" xfId="0" applyFont="1" applyFill="1" applyAlignment="1" applyProtection="1">
      <alignment vertical="center"/>
      <protection locked="0"/>
    </xf>
    <xf numFmtId="0" fontId="8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43" fontId="61" fillId="0" borderId="0" xfId="0" applyNumberFormat="1" applyFont="1" applyBorder="1" applyAlignment="1">
      <alignment vertical="center"/>
    </xf>
    <xf numFmtId="43" fontId="60" fillId="0" borderId="0" xfId="0" applyNumberFormat="1" applyFont="1" applyProtection="1">
      <protection locked="0"/>
    </xf>
    <xf numFmtId="43" fontId="60" fillId="0" borderId="0" xfId="0" applyNumberFormat="1" applyFont="1" applyBorder="1"/>
    <xf numFmtId="43" fontId="60" fillId="0" borderId="0" xfId="0" applyNumberFormat="1" applyFont="1" applyBorder="1" applyAlignment="1" applyProtection="1">
      <alignment horizontal="left" vertical="center"/>
      <protection locked="0"/>
    </xf>
    <xf numFmtId="43" fontId="78" fillId="4" borderId="16" xfId="0" applyNumberFormat="1" applyFont="1" applyFill="1" applyBorder="1"/>
    <xf numFmtId="43" fontId="36" fillId="8" borderId="56" xfId="0" applyNumberFormat="1" applyFont="1" applyFill="1" applyBorder="1"/>
    <xf numFmtId="43" fontId="36" fillId="8" borderId="55" xfId="0" applyNumberFormat="1" applyFont="1" applyFill="1" applyBorder="1"/>
    <xf numFmtId="43" fontId="36" fillId="8" borderId="28" xfId="0" applyNumberFormat="1" applyFont="1" applyFill="1" applyBorder="1"/>
    <xf numFmtId="0" fontId="7" fillId="0" borderId="24" xfId="0" applyFont="1" applyBorder="1" applyAlignment="1">
      <alignment horizontal="center" vertical="center"/>
    </xf>
    <xf numFmtId="43" fontId="78" fillId="8" borderId="43" xfId="0" applyNumberFormat="1" applyFont="1" applyFill="1" applyBorder="1"/>
    <xf numFmtId="43" fontId="78" fillId="8" borderId="26" xfId="0" applyNumberFormat="1" applyFont="1" applyFill="1" applyBorder="1"/>
    <xf numFmtId="43" fontId="82" fillId="5" borderId="26" xfId="0" applyNumberFormat="1" applyFont="1" applyFill="1" applyBorder="1"/>
    <xf numFmtId="43" fontId="82" fillId="8" borderId="43" xfId="0" applyNumberFormat="1" applyFont="1" applyFill="1" applyBorder="1"/>
    <xf numFmtId="0" fontId="83" fillId="0" borderId="0" xfId="0" pivotButton="1" applyFont="1"/>
    <xf numFmtId="0" fontId="83" fillId="0" borderId="0" xfId="0" applyFont="1"/>
    <xf numFmtId="0" fontId="83" fillId="0" borderId="0" xfId="0" applyFont="1" applyAlignment="1">
      <alignment horizontal="left"/>
    </xf>
    <xf numFmtId="43" fontId="83" fillId="0" borderId="0" xfId="0" applyNumberFormat="1" applyFont="1"/>
    <xf numFmtId="0" fontId="83" fillId="0" borderId="0" xfId="0" applyFont="1" applyAlignment="1">
      <alignment horizontal="left" indent="1"/>
    </xf>
    <xf numFmtId="0" fontId="83" fillId="0" borderId="1" xfId="0" pivotButton="1" applyFont="1" applyBorder="1" applyAlignment="1">
      <alignment vertical="center"/>
    </xf>
    <xf numFmtId="0" fontId="83" fillId="0" borderId="1" xfId="0" applyFont="1" applyBorder="1" applyAlignment="1">
      <alignment horizontal="center" vertical="center"/>
    </xf>
    <xf numFmtId="43" fontId="84" fillId="0" borderId="0" xfId="0" applyNumberFormat="1" applyFont="1"/>
    <xf numFmtId="43" fontId="77" fillId="9" borderId="97" xfId="4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87" fillId="0" borderId="0" xfId="0" applyFont="1" applyProtection="1">
      <protection locked="0"/>
    </xf>
    <xf numFmtId="0" fontId="86" fillId="0" borderId="0" xfId="0" applyFont="1" applyProtection="1">
      <protection locked="0"/>
    </xf>
    <xf numFmtId="0" fontId="88" fillId="8" borderId="2" xfId="0" applyFont="1" applyFill="1" applyBorder="1" applyAlignment="1">
      <alignment vertical="center"/>
    </xf>
    <xf numFmtId="43" fontId="89" fillId="8" borderId="2" xfId="0" applyNumberFormat="1" applyFont="1" applyFill="1" applyBorder="1" applyAlignment="1">
      <alignment vertical="center"/>
    </xf>
    <xf numFmtId="0" fontId="90" fillId="2" borderId="14" xfId="14" applyFont="1" applyFill="1" applyAlignment="1" applyProtection="1">
      <alignment horizontal="center" vertical="center"/>
    </xf>
    <xf numFmtId="0" fontId="65" fillId="8" borderId="0" xfId="0" applyFont="1" applyFill="1" applyBorder="1" applyAlignment="1">
      <alignment horizontal="center" vertical="center"/>
    </xf>
    <xf numFmtId="0" fontId="91" fillId="8" borderId="0" xfId="0" applyFont="1" applyFill="1" applyBorder="1" applyAlignment="1">
      <alignment vertical="center"/>
    </xf>
    <xf numFmtId="0" fontId="91" fillId="8" borderId="0" xfId="0" applyFont="1" applyFill="1" applyAlignment="1" applyProtection="1">
      <alignment vertical="center"/>
      <protection locked="0"/>
    </xf>
    <xf numFmtId="0" fontId="65" fillId="4" borderId="1" xfId="0" applyFont="1" applyFill="1" applyBorder="1" applyAlignment="1">
      <alignment horizontal="center" vertical="center"/>
    </xf>
    <xf numFmtId="10" fontId="66" fillId="18" borderId="1" xfId="2" applyNumberFormat="1" applyFont="1" applyFill="1" applyBorder="1" applyAlignment="1" applyProtection="1">
      <alignment horizontal="center" vertical="center"/>
    </xf>
    <xf numFmtId="0" fontId="65" fillId="8" borderId="1" xfId="0" applyFont="1" applyFill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0" xfId="0" applyFont="1" applyAlignment="1" applyProtection="1">
      <alignment horizontal="center" vertical="center"/>
      <protection locked="0"/>
    </xf>
    <xf numFmtId="12" fontId="92" fillId="8" borderId="5" xfId="1" applyNumberFormat="1" applyFont="1" applyFill="1" applyBorder="1" applyAlignment="1" applyProtection="1">
      <alignment vertical="center"/>
    </xf>
    <xf numFmtId="43" fontId="91" fillId="8" borderId="0" xfId="1" applyFont="1" applyFill="1" applyBorder="1" applyAlignment="1" applyProtection="1">
      <alignment vertical="center"/>
    </xf>
    <xf numFmtId="10" fontId="65" fillId="8" borderId="0" xfId="0" applyNumberFormat="1" applyFont="1" applyFill="1" applyAlignment="1">
      <alignment vertical="center"/>
    </xf>
    <xf numFmtId="164" fontId="92" fillId="8" borderId="0" xfId="3" applyFont="1" applyFill="1" applyBorder="1" applyAlignment="1" applyProtection="1">
      <alignment horizontal="left" vertical="center"/>
    </xf>
    <xf numFmtId="164" fontId="92" fillId="8" borderId="0" xfId="3" applyFont="1" applyFill="1" applyBorder="1" applyAlignment="1" applyProtection="1">
      <alignment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164" fontId="92" fillId="8" borderId="6" xfId="3" applyFont="1" applyFill="1" applyBorder="1" applyAlignment="1" applyProtection="1">
      <alignment vertical="center"/>
    </xf>
    <xf numFmtId="0" fontId="65" fillId="0" borderId="1" xfId="0" applyFont="1" applyBorder="1" applyAlignment="1" applyProtection="1">
      <alignment horizontal="center" vertical="center"/>
      <protection locked="0"/>
    </xf>
    <xf numFmtId="0" fontId="91" fillId="2" borderId="0" xfId="0" applyFont="1" applyFill="1" applyAlignment="1" applyProtection="1">
      <alignment vertical="center"/>
      <protection locked="0"/>
    </xf>
    <xf numFmtId="43" fontId="92" fillId="8" borderId="0" xfId="3" applyNumberFormat="1" applyFont="1" applyFill="1" applyBorder="1" applyAlignment="1" applyProtection="1">
      <alignment horizontal="left" vertical="center"/>
    </xf>
    <xf numFmtId="0" fontId="65" fillId="0" borderId="1" xfId="0" applyFont="1" applyBorder="1" applyAlignment="1" applyProtection="1">
      <alignment vertical="center"/>
      <protection locked="0"/>
    </xf>
    <xf numFmtId="164" fontId="93" fillId="8" borderId="0" xfId="3" applyFont="1" applyFill="1" applyBorder="1" applyAlignment="1" applyProtection="1">
      <alignment horizontal="left" vertical="center"/>
    </xf>
    <xf numFmtId="0" fontId="65" fillId="8" borderId="0" xfId="0" applyFont="1" applyFill="1" applyAlignment="1">
      <alignment vertical="center"/>
    </xf>
    <xf numFmtId="0" fontId="65" fillId="8" borderId="0" xfId="0" applyFont="1" applyFill="1" applyBorder="1" applyAlignment="1">
      <alignment vertical="center"/>
    </xf>
    <xf numFmtId="0" fontId="91" fillId="2" borderId="6" xfId="0" applyFont="1" applyFill="1" applyBorder="1" applyAlignment="1" applyProtection="1">
      <alignment horizontal="center" vertical="center"/>
      <protection locked="0"/>
    </xf>
    <xf numFmtId="0" fontId="91" fillId="28" borderId="0" xfId="0" applyFont="1" applyFill="1" applyAlignment="1" applyProtection="1">
      <alignment horizontal="center" vertical="center"/>
      <protection locked="0"/>
    </xf>
    <xf numFmtId="0" fontId="91" fillId="28" borderId="6" xfId="0" applyFont="1" applyFill="1" applyBorder="1" applyAlignment="1" applyProtection="1">
      <alignment horizontal="center" vertical="center"/>
      <protection locked="0"/>
    </xf>
    <xf numFmtId="0" fontId="66" fillId="4" borderId="16" xfId="0" applyFont="1" applyFill="1" applyBorder="1" applyAlignment="1">
      <alignment horizontal="center" vertical="center"/>
    </xf>
    <xf numFmtId="164" fontId="66" fillId="4" borderId="16" xfId="3" applyFont="1" applyFill="1" applyBorder="1" applyAlignment="1" applyProtection="1">
      <alignment horizontal="left" vertical="center"/>
    </xf>
    <xf numFmtId="164" fontId="66" fillId="4" borderId="16" xfId="3" applyFont="1" applyFill="1" applyBorder="1" applyAlignment="1" applyProtection="1">
      <alignment vertical="center"/>
    </xf>
    <xf numFmtId="164" fontId="28" fillId="0" borderId="0" xfId="0" applyNumberFormat="1" applyFont="1" applyProtection="1">
      <protection locked="0"/>
    </xf>
    <xf numFmtId="0" fontId="38" fillId="0" borderId="0" xfId="0" applyFont="1" applyAlignment="1" applyProtection="1"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protection locked="0"/>
    </xf>
    <xf numFmtId="0" fontId="38" fillId="0" borderId="100" xfId="0" applyFont="1" applyBorder="1" applyAlignment="1" applyProtection="1">
      <alignment horizontal="center"/>
      <protection locked="0"/>
    </xf>
    <xf numFmtId="43" fontId="29" fillId="8" borderId="16" xfId="1" applyFont="1" applyFill="1" applyBorder="1" applyAlignment="1" applyProtection="1"/>
    <xf numFmtId="17" fontId="4" fillId="0" borderId="101" xfId="0" applyNumberFormat="1" applyFont="1" applyBorder="1"/>
    <xf numFmtId="43" fontId="12" fillId="5" borderId="4" xfId="1" applyFont="1" applyFill="1" applyBorder="1"/>
    <xf numFmtId="17" fontId="4" fillId="0" borderId="5" xfId="0" applyNumberFormat="1" applyFont="1" applyBorder="1"/>
    <xf numFmtId="17" fontId="4" fillId="0" borderId="103" xfId="0" applyNumberFormat="1" applyFont="1" applyBorder="1"/>
    <xf numFmtId="43" fontId="12" fillId="5" borderId="2" xfId="1" applyFont="1" applyFill="1" applyBorder="1"/>
    <xf numFmtId="43" fontId="6" fillId="5" borderId="2" xfId="1" applyFont="1" applyFill="1" applyBorder="1"/>
    <xf numFmtId="43" fontId="6" fillId="5" borderId="4" xfId="1" applyFont="1" applyFill="1" applyBorder="1"/>
    <xf numFmtId="43" fontId="94" fillId="8" borderId="0" xfId="0" applyNumberFormat="1" applyFont="1" applyFill="1" applyProtection="1">
      <protection locked="0"/>
    </xf>
    <xf numFmtId="0" fontId="38" fillId="0" borderId="71" xfId="0" applyFont="1" applyBorder="1"/>
    <xf numFmtId="0" fontId="63" fillId="0" borderId="72" xfId="0" applyFont="1" applyBorder="1"/>
    <xf numFmtId="0" fontId="38" fillId="0" borderId="72" xfId="0" applyFont="1" applyBorder="1"/>
    <xf numFmtId="0" fontId="63" fillId="0" borderId="73" xfId="0" applyFont="1" applyBorder="1"/>
    <xf numFmtId="0" fontId="100" fillId="8" borderId="65" xfId="0" applyFont="1" applyFill="1" applyBorder="1" applyAlignment="1">
      <alignment vertical="center"/>
    </xf>
    <xf numFmtId="0" fontId="100" fillId="8" borderId="10" xfId="0" applyFont="1" applyFill="1" applyBorder="1" applyAlignment="1">
      <alignment vertical="center"/>
    </xf>
    <xf numFmtId="0" fontId="101" fillId="0" borderId="10" xfId="0" applyFont="1" applyBorder="1" applyAlignment="1">
      <alignment horizontal="center"/>
    </xf>
    <xf numFmtId="0" fontId="100" fillId="8" borderId="66" xfId="0" applyFont="1" applyFill="1" applyBorder="1" applyAlignment="1">
      <alignment vertical="center"/>
    </xf>
    <xf numFmtId="0" fontId="29" fillId="4" borderId="101" xfId="0" applyFont="1" applyFill="1" applyBorder="1" applyAlignment="1">
      <alignment horizontal="center" vertical="top"/>
    </xf>
    <xf numFmtId="0" fontId="29" fillId="10" borderId="4" xfId="0" applyFont="1" applyFill="1" applyBorder="1" applyAlignment="1">
      <alignment horizontal="center" vertical="top"/>
    </xf>
    <xf numFmtId="0" fontId="29" fillId="8" borderId="4" xfId="0" applyFont="1" applyFill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9" fontId="29" fillId="6" borderId="102" xfId="0" applyNumberFormat="1" applyFont="1" applyFill="1" applyBorder="1" applyAlignment="1">
      <alignment horizontal="center" vertical="top"/>
    </xf>
    <xf numFmtId="17" fontId="78" fillId="0" borderId="5" xfId="0" applyNumberFormat="1" applyFont="1" applyBorder="1"/>
    <xf numFmtId="43" fontId="97" fillId="5" borderId="0" xfId="1" applyFont="1" applyFill="1" applyBorder="1" applyProtection="1"/>
    <xf numFmtId="43" fontId="29" fillId="8" borderId="0" xfId="1" applyFont="1" applyFill="1" applyBorder="1" applyProtection="1"/>
    <xf numFmtId="43" fontId="100" fillId="8" borderId="0" xfId="1" applyFont="1" applyFill="1" applyBorder="1" applyProtection="1"/>
    <xf numFmtId="17" fontId="78" fillId="0" borderId="103" xfId="0" applyNumberFormat="1" applyFont="1" applyBorder="1"/>
    <xf numFmtId="43" fontId="97" fillId="5" borderId="2" xfId="1" applyFont="1" applyFill="1" applyBorder="1" applyProtection="1"/>
    <xf numFmtId="43" fontId="29" fillId="8" borderId="2" xfId="1" applyFont="1" applyFill="1" applyBorder="1" applyProtection="1"/>
    <xf numFmtId="17" fontId="78" fillId="0" borderId="101" xfId="0" applyNumberFormat="1" applyFont="1" applyBorder="1"/>
    <xf numFmtId="43" fontId="97" fillId="5" borderId="4" xfId="1" applyFont="1" applyFill="1" applyBorder="1" applyProtection="1"/>
    <xf numFmtId="43" fontId="29" fillId="8" borderId="4" xfId="1" applyFont="1" applyFill="1" applyBorder="1" applyProtection="1"/>
    <xf numFmtId="164" fontId="103" fillId="4" borderId="1" xfId="3" applyFont="1" applyFill="1" applyBorder="1" applyAlignment="1" applyProtection="1">
      <alignment horizontal="center" vertical="center"/>
    </xf>
    <xf numFmtId="0" fontId="54" fillId="11" borderId="1" xfId="0" applyFont="1" applyFill="1" applyBorder="1" applyAlignment="1">
      <alignment horizontal="center"/>
    </xf>
    <xf numFmtId="0" fontId="37" fillId="0" borderId="0" xfId="0" applyFont="1" applyBorder="1" applyAlignment="1" applyProtection="1">
      <alignment horizontal="center"/>
      <protection locked="0"/>
    </xf>
    <xf numFmtId="12" fontId="85" fillId="8" borderId="36" xfId="1" applyNumberFormat="1" applyFont="1" applyFill="1" applyBorder="1" applyAlignment="1" applyProtection="1">
      <alignment horizontal="center" vertical="center"/>
    </xf>
    <xf numFmtId="12" fontId="85" fillId="8" borderId="31" xfId="1" applyNumberFormat="1" applyFont="1" applyFill="1" applyBorder="1" applyAlignment="1" applyProtection="1">
      <alignment horizontal="center" vertical="center"/>
    </xf>
    <xf numFmtId="12" fontId="85" fillId="8" borderId="40" xfId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88" fillId="8" borderId="13" xfId="0" applyFont="1" applyFill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7" fillId="8" borderId="85" xfId="0" applyFont="1" applyFill="1" applyBorder="1" applyAlignment="1">
      <alignment horizontal="center" vertical="center"/>
    </xf>
    <xf numFmtId="0" fontId="7" fillId="8" borderId="86" xfId="0" applyFont="1" applyFill="1" applyBorder="1" applyAlignment="1">
      <alignment horizontal="center" vertical="center"/>
    </xf>
    <xf numFmtId="0" fontId="7" fillId="8" borderId="87" xfId="0" applyFont="1" applyFill="1" applyBorder="1" applyAlignment="1">
      <alignment horizontal="center" vertical="center"/>
    </xf>
    <xf numFmtId="0" fontId="7" fillId="8" borderId="89" xfId="0" applyFont="1" applyFill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/>
    </xf>
    <xf numFmtId="0" fontId="7" fillId="8" borderId="37" xfId="0" applyFont="1" applyFill="1" applyBorder="1" applyAlignment="1">
      <alignment horizontal="center" vertical="center"/>
    </xf>
    <xf numFmtId="0" fontId="95" fillId="4" borderId="57" xfId="0" applyFont="1" applyFill="1" applyBorder="1" applyAlignment="1">
      <alignment horizontal="center" vertical="center"/>
    </xf>
    <xf numFmtId="0" fontId="95" fillId="4" borderId="58" xfId="0" applyFont="1" applyFill="1" applyBorder="1" applyAlignment="1">
      <alignment horizontal="center" vertical="center"/>
    </xf>
    <xf numFmtId="0" fontId="95" fillId="4" borderId="61" xfId="0" applyFont="1" applyFill="1" applyBorder="1" applyAlignment="1">
      <alignment horizontal="center" vertical="center"/>
    </xf>
    <xf numFmtId="0" fontId="95" fillId="4" borderId="59" xfId="0" applyFont="1" applyFill="1" applyBorder="1" applyAlignment="1">
      <alignment horizontal="center" vertical="center"/>
    </xf>
    <xf numFmtId="0" fontId="65" fillId="8" borderId="0" xfId="0" applyFont="1" applyFill="1" applyAlignment="1">
      <alignment vertical="center"/>
    </xf>
    <xf numFmtId="0" fontId="65" fillId="8" borderId="6" xfId="0" applyFont="1" applyFill="1" applyBorder="1" applyAlignment="1">
      <alignment vertical="center"/>
    </xf>
    <xf numFmtId="0" fontId="65" fillId="8" borderId="24" xfId="0" applyFont="1" applyFill="1" applyBorder="1" applyAlignment="1">
      <alignment vertical="center"/>
    </xf>
    <xf numFmtId="0" fontId="65" fillId="8" borderId="54" xfId="0" applyFont="1" applyFill="1" applyBorder="1" applyAlignment="1">
      <alignment vertical="center"/>
    </xf>
    <xf numFmtId="0" fontId="59" fillId="0" borderId="80" xfId="0" applyFont="1" applyBorder="1" applyAlignment="1">
      <alignment horizontal="center" vertical="center"/>
    </xf>
    <xf numFmtId="0" fontId="37" fillId="20" borderId="77" xfId="0" applyFont="1" applyFill="1" applyBorder="1" applyAlignment="1">
      <alignment horizontal="center" vertical="center"/>
    </xf>
    <xf numFmtId="0" fontId="37" fillId="20" borderId="79" xfId="0" applyFont="1" applyFill="1" applyBorder="1" applyAlignment="1">
      <alignment horizontal="center" vertical="center"/>
    </xf>
    <xf numFmtId="12" fontId="35" fillId="9" borderId="16" xfId="4" applyNumberFormat="1" applyFont="1" applyBorder="1" applyAlignment="1" applyProtection="1">
      <alignment horizontal="center" vertical="top"/>
    </xf>
    <xf numFmtId="12" fontId="35" fillId="9" borderId="26" xfId="4" applyNumberFormat="1" applyFont="1" applyBorder="1" applyAlignment="1" applyProtection="1">
      <alignment horizontal="center" vertical="top"/>
    </xf>
    <xf numFmtId="12" fontId="5" fillId="8" borderId="38" xfId="4" applyNumberFormat="1" applyFont="1" applyFill="1" applyBorder="1" applyAlignment="1" applyProtection="1">
      <alignment horizontal="center" vertical="center"/>
    </xf>
    <xf numFmtId="12" fontId="5" fillId="8" borderId="37" xfId="4" applyNumberFormat="1" applyFont="1" applyFill="1" applyBorder="1" applyAlignment="1" applyProtection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9" fontId="32" fillId="4" borderId="83" xfId="4" applyNumberFormat="1" applyFont="1" applyFill="1" applyBorder="1" applyAlignment="1" applyProtection="1">
      <alignment horizontal="center" vertical="center"/>
    </xf>
    <xf numFmtId="9" fontId="32" fillId="4" borderId="84" xfId="4" applyNumberFormat="1" applyFont="1" applyFill="1" applyBorder="1" applyAlignment="1" applyProtection="1">
      <alignment horizontal="center" vertical="center"/>
    </xf>
    <xf numFmtId="9" fontId="32" fillId="4" borderId="94" xfId="4" applyNumberFormat="1" applyFont="1" applyFill="1" applyBorder="1" applyAlignment="1" applyProtection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95" fillId="4" borderId="37" xfId="0" applyFont="1" applyFill="1" applyBorder="1" applyAlignment="1">
      <alignment horizontal="center" vertical="center"/>
    </xf>
    <xf numFmtId="0" fontId="95" fillId="4" borderId="41" xfId="0" applyFont="1" applyFill="1" applyBorder="1" applyAlignment="1">
      <alignment horizontal="center" vertical="center"/>
    </xf>
    <xf numFmtId="0" fontId="95" fillId="4" borderId="25" xfId="0" applyFont="1" applyFill="1" applyBorder="1" applyAlignment="1">
      <alignment horizontal="center" vertical="center"/>
    </xf>
    <xf numFmtId="0" fontId="96" fillId="19" borderId="37" xfId="19" applyFont="1" applyBorder="1" applyAlignment="1" applyProtection="1">
      <alignment horizontal="center" vertical="center"/>
    </xf>
    <xf numFmtId="0" fontId="96" fillId="19" borderId="22" xfId="19" applyFont="1" applyBorder="1" applyAlignment="1" applyProtection="1">
      <alignment horizontal="center" vertical="center"/>
    </xf>
    <xf numFmtId="0" fontId="96" fillId="19" borderId="25" xfId="19" applyFont="1" applyBorder="1" applyAlignment="1" applyProtection="1">
      <alignment horizontal="center" vertical="center"/>
    </xf>
    <xf numFmtId="0" fontId="96" fillId="19" borderId="21" xfId="19" applyFont="1" applyBorder="1" applyAlignment="1" applyProtection="1">
      <alignment horizontal="center" vertical="center"/>
    </xf>
    <xf numFmtId="0" fontId="96" fillId="19" borderId="41" xfId="19" applyFont="1" applyBorder="1" applyAlignment="1" applyProtection="1">
      <alignment horizontal="center" vertical="center"/>
    </xf>
    <xf numFmtId="0" fontId="7" fillId="8" borderId="88" xfId="0" applyFont="1" applyFill="1" applyBorder="1" applyAlignment="1">
      <alignment horizontal="center" vertical="center"/>
    </xf>
    <xf numFmtId="0" fontId="37" fillId="16" borderId="0" xfId="18" applyFont="1" applyAlignment="1" applyProtection="1">
      <alignment horizontal="center"/>
      <protection locked="0"/>
    </xf>
    <xf numFmtId="0" fontId="37" fillId="14" borderId="0" xfId="16" applyFont="1" applyBorder="1" applyAlignment="1" applyProtection="1">
      <alignment horizontal="center"/>
      <protection locked="0"/>
    </xf>
    <xf numFmtId="166" fontId="37" fillId="17" borderId="0" xfId="0" applyNumberFormat="1" applyFont="1" applyFill="1" applyAlignment="1" applyProtection="1">
      <alignment horizont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102" fillId="9" borderId="0" xfId="4" applyFont="1" applyBorder="1" applyAlignment="1" applyProtection="1">
      <alignment horizontal="center" vertical="center"/>
    </xf>
    <xf numFmtId="0" fontId="74" fillId="0" borderId="0" xfId="0" applyFont="1" applyAlignment="1" applyProtection="1">
      <alignment horizontal="left" indent="2"/>
      <protection locked="0"/>
    </xf>
    <xf numFmtId="0" fontId="74" fillId="0" borderId="0" xfId="0" applyFont="1" applyAlignment="1" applyProtection="1">
      <alignment horizontal="left"/>
      <protection locked="0"/>
    </xf>
    <xf numFmtId="43" fontId="79" fillId="4" borderId="0" xfId="0" applyNumberFormat="1" applyFont="1" applyFill="1" applyBorder="1" applyAlignment="1">
      <alignment horizontal="center"/>
    </xf>
    <xf numFmtId="43" fontId="79" fillId="4" borderId="2" xfId="0" applyNumberFormat="1" applyFont="1" applyFill="1" applyBorder="1" applyAlignment="1">
      <alignment horizontal="center"/>
    </xf>
    <xf numFmtId="9" fontId="36" fillId="4" borderId="6" xfId="2" applyFont="1" applyFill="1" applyBorder="1" applyAlignment="1" applyProtection="1">
      <alignment horizontal="center"/>
    </xf>
    <xf numFmtId="9" fontId="36" fillId="4" borderId="100" xfId="2" applyFont="1" applyFill="1" applyBorder="1" applyAlignment="1" applyProtection="1">
      <alignment horizontal="center"/>
    </xf>
    <xf numFmtId="0" fontId="102" fillId="9" borderId="62" xfId="4" applyFont="1" applyBorder="1" applyAlignment="1" applyProtection="1">
      <alignment horizontal="center" vertical="center"/>
    </xf>
    <xf numFmtId="0" fontId="102" fillId="9" borderId="63" xfId="4" applyFont="1" applyBorder="1" applyAlignment="1" applyProtection="1">
      <alignment horizontal="center" vertical="center"/>
    </xf>
    <xf numFmtId="0" fontId="102" fillId="9" borderId="64" xfId="4" applyFont="1" applyBorder="1" applyAlignment="1" applyProtection="1">
      <alignment horizontal="center" vertical="center"/>
    </xf>
    <xf numFmtId="0" fontId="100" fillId="4" borderId="67" xfId="0" applyFont="1" applyFill="1" applyBorder="1" applyAlignment="1">
      <alignment horizontal="left" vertical="center"/>
    </xf>
    <xf numFmtId="0" fontId="100" fillId="4" borderId="2" xfId="0" applyFont="1" applyFill="1" applyBorder="1" applyAlignment="1">
      <alignment horizontal="left" vertical="center"/>
    </xf>
    <xf numFmtId="0" fontId="100" fillId="4" borderId="68" xfId="0" applyFont="1" applyFill="1" applyBorder="1" applyAlignment="1">
      <alignment horizontal="left" vertical="center"/>
    </xf>
    <xf numFmtId="0" fontId="7" fillId="13" borderId="98" xfId="0" applyFont="1" applyFill="1" applyBorder="1" applyAlignment="1">
      <alignment horizontal="center" vertical="center"/>
    </xf>
    <xf numFmtId="0" fontId="7" fillId="13" borderId="95" xfId="0" applyFont="1" applyFill="1" applyBorder="1" applyAlignment="1">
      <alignment horizontal="center" vertical="center"/>
    </xf>
    <xf numFmtId="12" fontId="29" fillId="9" borderId="96" xfId="4" applyNumberFormat="1" applyFont="1" applyBorder="1" applyAlignment="1" applyProtection="1">
      <alignment horizontal="center" vertical="center" wrapText="1"/>
    </xf>
    <xf numFmtId="12" fontId="77" fillId="9" borderId="95" xfId="4" applyNumberFormat="1" applyFont="1" applyBorder="1" applyAlignment="1" applyProtection="1">
      <alignment horizontal="center" vertical="center"/>
    </xf>
    <xf numFmtId="12" fontId="77" fillId="9" borderId="96" xfId="4" applyNumberFormat="1" applyFont="1" applyBorder="1" applyAlignment="1" applyProtection="1">
      <alignment horizontal="center" vertical="center"/>
    </xf>
    <xf numFmtId="43" fontId="76" fillId="8" borderId="99" xfId="4" applyNumberFormat="1" applyFont="1" applyFill="1" applyBorder="1" applyAlignment="1" applyProtection="1">
      <alignment horizontal="right"/>
    </xf>
    <xf numFmtId="43" fontId="76" fillId="8" borderId="97" xfId="4" applyNumberFormat="1" applyFont="1" applyFill="1" applyBorder="1" applyAlignment="1" applyProtection="1">
      <alignment horizontal="right"/>
    </xf>
    <xf numFmtId="0" fontId="74" fillId="0" borderId="0" xfId="0" applyFont="1" applyProtection="1">
      <protection locked="0"/>
    </xf>
    <xf numFmtId="0" fontId="38" fillId="0" borderId="2" xfId="0" applyFont="1" applyBorder="1" applyAlignment="1" applyProtection="1">
      <alignment horizontal="center"/>
      <protection locked="0"/>
    </xf>
    <xf numFmtId="43" fontId="79" fillId="4" borderId="4" xfId="0" applyNumberFormat="1" applyFont="1" applyFill="1" applyBorder="1" applyAlignment="1">
      <alignment horizontal="center"/>
    </xf>
    <xf numFmtId="9" fontId="36" fillId="4" borderId="102" xfId="2" applyFont="1" applyFill="1" applyBorder="1" applyAlignment="1" applyProtection="1">
      <alignment horizontal="center"/>
    </xf>
    <xf numFmtId="43" fontId="7" fillId="4" borderId="4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9" fontId="6" fillId="4" borderId="102" xfId="2" applyFont="1" applyFill="1" applyBorder="1" applyAlignment="1">
      <alignment horizontal="center"/>
    </xf>
    <xf numFmtId="9" fontId="6" fillId="4" borderId="6" xfId="2" applyFont="1" applyFill="1" applyBorder="1" applyAlignment="1">
      <alignment horizontal="center"/>
    </xf>
    <xf numFmtId="9" fontId="6" fillId="4" borderId="100" xfId="2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 vertical="center"/>
    </xf>
    <xf numFmtId="0" fontId="35" fillId="9" borderId="11" xfId="4" applyFont="1" applyBorder="1" applyAlignment="1" applyProtection="1">
      <alignment horizontal="center" vertical="center"/>
    </xf>
    <xf numFmtId="0" fontId="35" fillId="9" borderId="12" xfId="4" applyFont="1" applyBorder="1" applyAlignment="1" applyProtection="1">
      <alignment horizontal="center" vertical="center"/>
    </xf>
    <xf numFmtId="0" fontId="13" fillId="4" borderId="9" xfId="0" applyFont="1" applyFill="1" applyBorder="1" applyAlignment="1">
      <alignment horizontal="center" vertical="center"/>
    </xf>
  </cellXfs>
  <cellStyles count="21">
    <cellStyle name="20% - Accent2" xfId="16" builtinId="34"/>
    <cellStyle name="20% - Accent4" xfId="17" builtinId="42"/>
    <cellStyle name="20% - Accent6" xfId="18" builtinId="50"/>
    <cellStyle name="Comma" xfId="1" builtinId="3"/>
    <cellStyle name="Comma 12" xfId="13" xr:uid="{9C6010E3-AAC0-42B2-8742-3225EAF83F25}"/>
    <cellStyle name="Comma 2" xfId="6" xr:uid="{DB8E5B10-BFB0-47F5-BAF2-7CE942412934}"/>
    <cellStyle name="Comma 9" xfId="9" xr:uid="{8DDDAC66-29BE-40C9-BF58-77A3AD903FFD}"/>
    <cellStyle name="Currency" xfId="3" builtinId="4"/>
    <cellStyle name="Excel Built-in Normal" xfId="7" xr:uid="{B3C5791B-D683-4A26-9C90-766E7F8222F2}"/>
    <cellStyle name="Explanatory Text" xfId="15" builtinId="53"/>
    <cellStyle name="Heading 3" xfId="14" builtinId="18"/>
    <cellStyle name="Neutral" xfId="19" builtinId="28"/>
    <cellStyle name="Normal" xfId="0" builtinId="0"/>
    <cellStyle name="Normal 11" xfId="11" xr:uid="{F774D70A-921C-4544-B627-B8987608A1DC}"/>
    <cellStyle name="Normal 14" xfId="8" xr:uid="{E03921B5-9462-49CC-B6C2-D43EDA916EBD}"/>
    <cellStyle name="Normal 2" xfId="5" xr:uid="{04F88968-239C-4F68-8E55-09F920C7CEF1}"/>
    <cellStyle name="Normal 21" xfId="10" xr:uid="{53AAE935-15F1-4CD6-B2FE-309B664F6613}"/>
    <cellStyle name="Normal 22" xfId="12" xr:uid="{2F509BB0-ABF3-4EAD-8AED-3B435A706AD4}"/>
    <cellStyle name="Note" xfId="4" builtinId="10"/>
    <cellStyle name="Percent" xfId="2" builtinId="5"/>
    <cellStyle name="Percent 2" xfId="20" xr:uid="{6633150D-15B8-40D5-85EA-DBBFFDBC0576}"/>
  </cellStyles>
  <dxfs count="247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3" formatCode="0%"/>
    </dxf>
    <dxf>
      <numFmt numFmtId="13" formatCode="0%"/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3" tint="0.79998168889431442"/>
        </patternFill>
      </fill>
    </dxf>
    <dxf>
      <fill>
        <patternFill patternType="gray0625">
          <fgColor theme="8" tint="0.79998168889431442"/>
          <bgColor rgb="FFFBFDD3"/>
        </patternFill>
      </fill>
    </dxf>
    <dxf>
      <fill>
        <patternFill patternType="gray0625">
          <fgColor theme="8" tint="0.79998168889431442"/>
          <bgColor theme="7" tint="0.59996337778862885"/>
        </patternFill>
      </fill>
    </dxf>
    <dxf>
      <fill>
        <patternFill patternType="gray0625">
          <fgColor theme="8" tint="0.79998168889431442"/>
          <bgColor theme="7" tint="0.39991454817346722"/>
        </patternFill>
      </fill>
    </dxf>
    <dxf>
      <fill>
        <patternFill patternType="gray0625">
          <fgColor theme="0"/>
          <bgColor theme="5" tint="0.79995117038483843"/>
        </patternFill>
      </fill>
    </dxf>
    <dxf>
      <fill>
        <patternFill patternType="lightHorizontal">
          <fgColor theme="7" tint="0.79998168889431442"/>
          <bgColor theme="9" tint="0.79995117038483843"/>
        </patternFill>
      </fill>
    </dxf>
    <dxf>
      <font>
        <b/>
        <i val="0"/>
        <color rgb="FFFF0000"/>
      </font>
    </dxf>
    <dxf>
      <font>
        <color rgb="FFFF000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FFFFE7"/>
      <color rgb="FFEBF7FF"/>
      <color rgb="FFFEE8FE"/>
      <color rgb="FFCCFFCC"/>
      <color rgb="FFFFE5E5"/>
      <color rgb="FFF7F9D3"/>
      <color rgb="FFFEE6EB"/>
      <color rgb="FFEFFFEF"/>
      <color rgb="FFD3EBFD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62.526257638892" createdVersion="7" refreshedVersion="7" minRefreshableVersion="3" recordCount="41" xr:uid="{33294283-A61F-4D67-9E49-ABF401487221}">
  <cacheSource type="worksheet">
    <worksheetSource ref="B1:D1048576" sheet="กระบวนการขายใหม่ (2)"/>
  </cacheSource>
  <cacheFields count="3">
    <cacheField name="ใครทำ" numFmtId="0">
      <sharedItems containsBlank="1" count="8">
        <s v="ส่วนกลาง"/>
        <s v="Sale"/>
        <s v="ผู้แนะนำ"/>
        <s v="OS"/>
        <s v="SE"/>
        <s v="ผู้พาไปปิดงานขาย"/>
        <s v="บัญชี"/>
        <m/>
      </sharedItems>
    </cacheField>
    <cacheField name="กระบวนการขายใหม่" numFmtId="0">
      <sharedItems containsBlank="1"/>
    </cacheField>
    <cacheField name="%" numFmtId="0">
      <sharedItems containsBlank="1" containsMixedTypes="1" containsNumber="1" minValue="0" maxValue="0.9500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15.601484953702" createdVersion="7" refreshedVersion="7" minRefreshableVersion="3" recordCount="31" xr:uid="{B4CBE56A-DF65-4C9C-8B1E-33EE7C916C51}">
  <cacheSource type="worksheet">
    <worksheetSource ref="A2:AE48" sheet="เบิกค่าคอมรายเดือน"/>
  </cacheSource>
  <cacheFields count="31">
    <cacheField name="ลำดับ" numFmtId="0">
      <sharedItems containsString="0" containsBlank="1" containsNumber="1" containsInteger="1" minValue="1" maxValue="22"/>
    </cacheField>
    <cacheField name="เดือนลูกค้าใหม่" numFmtId="166">
      <sharedItems containsNonDate="0" containsDate="1" containsString="0" containsBlank="1" minDate="2024-10-01T00:00:00" maxDate="2024-10-17T00:00:00"/>
    </cacheField>
    <cacheField name="ชื่อโครงการ" numFmtId="0">
      <sharedItems containsBlank="1"/>
    </cacheField>
    <cacheField name="จำนวนห้อง" numFmtId="0">
      <sharedItems containsString="0" containsBlank="1" containsNumber="1" containsInteger="1" minValue="12" maxValue="278"/>
    </cacheField>
    <cacheField name="พืนที่การขาย" numFmtId="0">
      <sharedItems containsBlank="1"/>
    </cacheField>
    <cacheField name="Site" numFmtId="0">
      <sharedItems containsBlank="1"/>
    </cacheField>
    <cacheField name="Zone" numFmtId="0">
      <sharedItems containsBlank="1"/>
    </cacheField>
    <cacheField name="สถานะลูกค้า" numFmtId="0">
      <sharedItems containsBlank="1" count="5">
        <s v="รอเก็บเงิน"/>
        <s v="อยู่ระหว่างทำสัญญา"/>
        <s v="รออนุมัติการไฟฟ้า"/>
        <s v="อยู่ระหว่างติดตั้ง"/>
        <m/>
      </sharedItems>
    </cacheField>
    <cacheField name="เลขที่QT" numFmtId="0">
      <sharedItems containsBlank="1"/>
    </cacheField>
    <cacheField name="เลขที่ROI" numFmtId="0">
      <sharedItems containsBlank="1"/>
    </cacheField>
    <cacheField name="เลขที่สัญญา" numFmtId="0">
      <sharedItems containsBlank="1"/>
    </cacheField>
    <cacheField name="TASK สัญญา" numFmtId="0">
      <sharedItems containsBlank="1"/>
    </cacheField>
    <cacheField name="เลขที่SRV" numFmtId="0">
      <sharedItems containsNonDate="0" containsString="0" containsBlank="1"/>
    </cacheField>
    <cacheField name="TASK SRV" numFmtId="0">
      <sharedItems containsNonDate="0" containsString="0" containsBlank="1"/>
    </cacheField>
    <cacheField name="เดือนจ่าย_x000a_(รับชำระจากลูกค้า)" numFmtId="166">
      <sharedItems containsNonDate="0" containsDate="1" containsString="0" containsBlank="1" minDate="2024-10-01T00:00:00" maxDate="2025-02-03T00:00:00"/>
    </cacheField>
    <cacheField name="recheck" numFmtId="166">
      <sharedItems containsBlank="1"/>
    </cacheField>
    <cacheField name="เลขที่PI" numFmtId="166">
      <sharedItems containsBlank="1"/>
    </cacheField>
    <cacheField name="TASK PI" numFmtId="166">
      <sharedItems containsBlank="1"/>
    </cacheField>
    <cacheField name="ผู้แนะนำ" numFmtId="166">
      <sharedItems containsNonDate="0" containsString="0" containsBlank="1"/>
    </cacheField>
    <cacheField name="พาเข้าพบลูกค้า" numFmtId="166">
      <sharedItems containsNonDate="0" containsString="0" containsBlank="1"/>
    </cacheField>
    <cacheField name="Center Sales" numFmtId="166">
      <sharedItems containsNonDate="0" containsString="0" containsBlank="1"/>
    </cacheField>
    <cacheField name="พนักงานขาย" numFmtId="0">
      <sharedItems containsBlank="1" count="7">
        <s v="นายนิยนต์  อยุ่ทะเล"/>
        <s v="นางสาวพัชรพรรณ   พึ่งพา"/>
        <s v="นางสาวจินตนา  อ้อยหวาน"/>
        <s v="นางสาวชนัฐฎา  สนคะมี"/>
        <s v="นายนิมิต จุ้ยอยู่ทอง"/>
        <s v="นายรุ่งอรุณ    อินบุญรอด"/>
        <m/>
      </sharedItems>
    </cacheField>
    <cacheField name="ประเภท" numFmtId="0">
      <sharedItems containsBlank="1" count="6">
        <s v="1.ค่าบริการ(2Y)"/>
        <s v="2.ค่าเชื่อมสัญญาณ"/>
        <s v="1.ค่าบริการ(3Y)"/>
        <s v="1.ค่าบริการ(5Y)"/>
        <s v="1.ค่าบริการ(1Y)"/>
        <m/>
      </sharedItems>
    </cacheField>
    <cacheField name="รหัสลูกค้า" numFmtId="0">
      <sharedItems containsString="0" containsBlank="1" containsNumber="1" containsInteger="1" minValue="120000068809" maxValue="120000068809"/>
    </cacheField>
    <cacheField name="ชื่อลูกค้า" numFmtId="0">
      <sharedItems containsBlank="1"/>
    </cacheField>
    <cacheField name="Type" numFmtId="0">
      <sharedItems containsBlank="1"/>
    </cacheField>
    <cacheField name="ระยะสัญญา/เดือน" numFmtId="0">
      <sharedItems containsString="0" containsBlank="1" containsNumber="1" containsInteger="1" minValue="12" maxValue="60"/>
    </cacheField>
    <cacheField name="ปี" numFmtId="0">
      <sharedItems containsString="0" containsBlank="1" containsNumber="1" containsInteger="1" minValue="1" maxValue="5"/>
    </cacheField>
    <cacheField name="มูลค่าสัญญาทั้งหมดก่อนVAT" numFmtId="0">
      <sharedItems containsString="0" containsBlank="1" containsNumber="1" containsInteger="1" minValue="0" maxValue="1200000"/>
    </cacheField>
    <cacheField name="มูลค่าสัญญา/ปี" numFmtId="0">
      <sharedItems containsString="0" containsBlank="1" containsNumber="1" containsInteger="1" minValue="2000" maxValue="600000"/>
    </cacheField>
    <cacheField name="มูลค่าสัญญา/เดือน" numFmtId="0">
      <sharedItems containsString="0" containsBlank="1" containsNumber="1" minValue="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s v="ส่วนกลาง"/>
    <n v="0.05"/>
  </r>
  <r>
    <x v="1"/>
    <s v="research เพื่อนำเสนอขายกับลูกค้า"/>
    <m/>
  </r>
  <r>
    <x v="2"/>
    <s v="แนะนำว่าลูกค้าสนใจติดตั้ง"/>
    <n v="0.02"/>
  </r>
  <r>
    <x v="2"/>
    <s v="แนะนำว่าลูกค้าสนใจติดตั้ง +พร้อมแนะนำว่าให้ติดต่อใคร +ให้Salesแจ้งลูกค้าได้เลยว่าใครคือผู้แนะนำ"/>
    <n v="0.08"/>
  </r>
  <r>
    <x v="1"/>
    <s v="Check ว่าเป็น Product ประเภทไหน/ เข้าเงื่อนไขการขายเดิมหรือไม่"/>
    <n v="0"/>
  </r>
  <r>
    <x v="1"/>
    <s v="Check ประวัติลูกค้า (Backlist)"/>
    <n v="0"/>
  </r>
  <r>
    <x v="1"/>
    <s v="ลงข้อมูลลูกค้า MT03-03"/>
    <n v="0.04"/>
  </r>
  <r>
    <x v="3"/>
    <s v="Check Promotion"/>
    <n v="0.01"/>
  </r>
  <r>
    <x v="1"/>
    <s v="ใบเสนอราคา QT-01 (จอง)"/>
    <n v="0.04"/>
  </r>
  <r>
    <x v="1"/>
    <s v="เข้าพบลูกค้าเพื่อนำเสนอการให้บริการ /Presentation"/>
    <n v="0.4"/>
  </r>
  <r>
    <x v="1"/>
    <s v="แจ้งขอเปิดเคสสำรวจ (แนบเอกสาร RQF รายละเอียดลูกค้า +รูปภาพอาคาร)"/>
    <n v="0.02"/>
  </r>
  <r>
    <x v="3"/>
    <s v="Check + แจ้งเปิดเคสสำรวจตาม (F)กระบวนการขอ ROI ผ่านระบบ Redmine ส่งให้ทีมสำรวจ"/>
    <n v="0.01"/>
  </r>
  <r>
    <x v="4"/>
    <s v="เข้าสำรวจตึกของลูกค้า + ROI"/>
    <n v="0.1"/>
  </r>
  <r>
    <x v="3"/>
    <s v="Check + feedback ส่ง ROI ให้ Sales ทาง Redmine"/>
    <n v="0.01"/>
  </r>
  <r>
    <x v="1"/>
    <s v="ใส่ราคาใน ROI + เสนอราคากับลูกค้า"/>
    <n v="0.02"/>
  </r>
  <r>
    <x v="1"/>
    <s v="(ลูกค้า Approved) แจ้งขอเปิดเคสติดตั้ง"/>
    <n v="0.04"/>
  </r>
  <r>
    <x v="3"/>
    <s v="Check + แจ้งเปิดเคสขอสัญญา (F) กระบวนการขอสัญญาใหม่ ผ่านระบบ Redmine ส่งให้ทีมกฎหมาย"/>
    <n v="0.01"/>
  </r>
  <r>
    <x v="3"/>
    <s v="Check + สร้าง SO (คำสั่งขายติดตั้ง - บริการ) +กระบวนการ Generate บิลแรก"/>
    <n v="0.01"/>
  </r>
  <r>
    <x v="3"/>
    <s v="Check + แจ้งเปิดเคสขอติดตั้ง (F) กระบวนการขอสมัครสมาชิกใหม่ ผ่านระบบ Redmine ส่งให้ช่าง (Service) ติดตั้ง"/>
    <n v="0.01"/>
  </r>
  <r>
    <x v="3"/>
    <s v="(กรณีมีการขายอุปกรณ์) Check + แจ้งเคสผ่านระบบ Redmine ให้ทีมจัดซื้อ/คลัง (F)กระบวนการอุปกรณ์"/>
    <n v="0.01"/>
  </r>
  <r>
    <x v="3"/>
    <s v="print สัญญา + เสนอเซ็น + ส่งให้ Sale"/>
    <n v="0.01"/>
  </r>
  <r>
    <x v="3"/>
    <s v="Print ใบแจ้งหนี้ส่งให้ Sale"/>
    <n v="5.0000000000000001E-3"/>
  </r>
  <r>
    <x v="1"/>
    <s v="ขอสัญญา/ นำใบแจ้งหนี้ ไปให้ลูกค้า"/>
    <n v="0.02"/>
  </r>
  <r>
    <x v="1"/>
    <s v="Sale เก็บค่าบริการบิลแรก + ส่งเอกสารคืน OS"/>
    <n v="0.02"/>
  </r>
  <r>
    <x v="3"/>
    <s v="รายงานค่าคอมตามเงื่อนไข+ส่งสรุปรายงานค่าคอมให้ Sale"/>
    <n v="0.01"/>
  </r>
  <r>
    <x v="1"/>
    <s v="ยืนยันยอดค่าคอม"/>
    <n v="0"/>
  </r>
  <r>
    <x v="3"/>
    <s v="ตั้งเบิกค่าคอมส่งบัญชี"/>
    <n v="5.0000000000000001E-3"/>
  </r>
  <r>
    <x v="5"/>
    <s v="ผู้พาไปปิดงานขาย"/>
    <n v="0.05"/>
  </r>
  <r>
    <x v="6"/>
    <s v="ตั้งจ่ายตามรอบ"/>
    <m/>
  </r>
  <r>
    <x v="7"/>
    <m/>
    <m/>
  </r>
  <r>
    <x v="7"/>
    <s v="ROI"/>
    <m/>
  </r>
  <r>
    <x v="7"/>
    <s v="ใบเสนอราคาอนุมัติ"/>
    <m/>
  </r>
  <r>
    <x v="7"/>
    <s v="สัญญาใหม่"/>
    <m/>
  </r>
  <r>
    <x v="7"/>
    <s v="Row Labels"/>
    <s v="Sum of %"/>
  </r>
  <r>
    <x v="7"/>
    <s v="OS"/>
    <n v="0.1"/>
  </r>
  <r>
    <x v="7"/>
    <s v="Sale"/>
    <n v="0.60000000000000009"/>
  </r>
  <r>
    <x v="7"/>
    <s v="SE"/>
    <n v="0.1"/>
  </r>
  <r>
    <x v="7"/>
    <s v="ผู้แนะนำ"/>
    <n v="0.1"/>
  </r>
  <r>
    <x v="7"/>
    <s v="ส่วนกลาง"/>
    <n v="0.05"/>
  </r>
  <r>
    <x v="7"/>
    <s v="Grand Total"/>
    <n v="0.95000000000000007"/>
  </r>
  <r>
    <x v="7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1"/>
    <d v="2024-10-01T00:00:00"/>
    <s v="โรงแรม ภัทรา ลักชัวรี่ สุวรรณภูมิ"/>
    <n v="100"/>
    <s v="ลาดกระบัง"/>
    <s v="LB"/>
    <s v="GH"/>
    <x v="0"/>
    <s v="ไม่พบข้อมูล"/>
    <s v="ไม่พบข้อมูล"/>
    <s v="CNVLB67090011"/>
    <s v="#7124"/>
    <m/>
    <m/>
    <d v="2024-10-01T00:00:00"/>
    <m/>
    <s v="LBPEL-2410-00668"/>
    <s v="#7632"/>
    <m/>
    <m/>
    <m/>
    <x v="0"/>
    <x v="0"/>
    <n v="120000068809"/>
    <s v="บริษัท อู ยิ บีซิเนส  จำกัด "/>
    <s v="HP"/>
    <n v="24"/>
    <n v="2"/>
    <n v="60000"/>
    <n v="30000"/>
    <n v="2500"/>
  </r>
  <r>
    <n v="2"/>
    <d v="2024-10-02T00:00:00"/>
    <s v="The Ritz-Carlton Hotel @ One Bangkok"/>
    <n v="260"/>
    <s v="สุขุมวิท"/>
    <s v="LK"/>
    <s v="C"/>
    <x v="1"/>
    <s v="HP-CNQT202407-269"/>
    <s v="019/8"/>
    <s v="CNVLK67100034"/>
    <s v="#7564"/>
    <m/>
    <m/>
    <d v="2025-02-01T00:00:00"/>
    <s v="ยังไม่ชำระ"/>
    <m/>
    <m/>
    <m/>
    <m/>
    <m/>
    <x v="1"/>
    <x v="0"/>
    <m/>
    <s v=" One Bangkok Company Limited (Branch 00002) "/>
    <s v="HP"/>
    <n v="24"/>
    <n v="2"/>
    <n v="1200000"/>
    <n v="600000"/>
    <n v="50000"/>
  </r>
  <r>
    <n v="3"/>
    <d v="2024-10-03T00:00:00"/>
    <s v="The Ritz-Carlton Hotel @ One Bangkok"/>
    <n v="260"/>
    <s v="สุขุมวิท"/>
    <s v="LK"/>
    <s v="C"/>
    <x v="1"/>
    <s v="HP-CNQT202407-270"/>
    <s v="019/8"/>
    <s v="CNVLK67100034"/>
    <s v="#7564"/>
    <m/>
    <m/>
    <d v="2025-02-02T00:00:00"/>
    <s v="ยังไม่ชำระ"/>
    <m/>
    <m/>
    <m/>
    <m/>
    <m/>
    <x v="1"/>
    <x v="1"/>
    <m/>
    <s v=" One Bangkok Company Limited (Branch 00002) "/>
    <s v="HP"/>
    <n v="24"/>
    <n v="2"/>
    <n v="70000"/>
    <n v="35000"/>
    <n v="2916.6666666666665"/>
  </r>
  <r>
    <n v="4"/>
    <d v="2024-10-03T00:00:00"/>
    <s v=" Amaranth Suvarnabhumi Hotel "/>
    <n v="278"/>
    <s v="ลาดกระบัง"/>
    <s v="LB"/>
    <s v="GH"/>
    <x v="1"/>
    <s v="HP-CNQT202409-333"/>
    <s v="003/8"/>
    <s v="CNVLB67100012"/>
    <s v="#7579"/>
    <m/>
    <m/>
    <d v="2025-01-01T00:00:00"/>
    <s v="ยังไม่ชำระ"/>
    <m/>
    <m/>
    <m/>
    <m/>
    <m/>
    <x v="1"/>
    <x v="2"/>
    <m/>
    <s v=" บริษัท บานไม่รู้โรย สุวรรณภูมิ จำกัด (สำนักงานใหญ่) "/>
    <s v="HP"/>
    <n v="36"/>
    <n v="3"/>
    <n v="900000"/>
    <n v="300000"/>
    <n v="25000"/>
  </r>
  <r>
    <n v="5"/>
    <d v="2024-10-04T00:00:00"/>
    <s v=" Amaranth Suvarnabhumi Hotel "/>
    <n v="278"/>
    <s v="ลาดกระบัง"/>
    <s v="LB"/>
    <s v="GH"/>
    <x v="1"/>
    <s v="HP-CNQT202409-333"/>
    <s v="003/8"/>
    <s v="CNVLB67100012"/>
    <s v="#7579"/>
    <m/>
    <m/>
    <d v="2025-01-02T00:00:00"/>
    <s v="ยังไม่ชำระ"/>
    <m/>
    <m/>
    <m/>
    <m/>
    <m/>
    <x v="1"/>
    <x v="1"/>
    <m/>
    <s v=" บริษัท บานไม่รู้โรย สุวรรณภูมิ จำกัด (สำนักงานใหญ่) "/>
    <s v="HP"/>
    <n v="36"/>
    <n v="3"/>
    <n v="15000"/>
    <n v="5000"/>
    <n v="416.66666666666669"/>
  </r>
  <r>
    <n v="6"/>
    <d v="2024-10-04T00:00:00"/>
    <s v=" The Okura Prestige Bangkok "/>
    <n v="240"/>
    <s v="สุขุมวิท"/>
    <s v="LK"/>
    <s v="C"/>
    <x v="1"/>
    <s v="HP-CNQT202402-039"/>
    <s v="ไม่พบข้อมูล"/>
    <s v="CNVLK67040012"/>
    <s v="#3606"/>
    <m/>
    <m/>
    <d v="2025-01-01T00:00:00"/>
    <s v="ยังไม่ชำระ"/>
    <m/>
    <m/>
    <m/>
    <m/>
    <m/>
    <x v="2"/>
    <x v="0"/>
    <m/>
    <s v="บริษัท ทีซีซี โฮเทล แอสเสท แมนเนจเม้นท์ จำกัด (สาขาที่ 00012)"/>
    <s v="HP"/>
    <n v="24"/>
    <n v="2"/>
    <n v="480000"/>
    <n v="240000"/>
    <n v="20000"/>
  </r>
  <r>
    <n v="7"/>
    <d v="2024-10-05T00:00:00"/>
    <s v="โรงแรม Vertical Suite (อาคารยงยุทธ ปัญญาสกุลวงศ์)"/>
    <n v="64"/>
    <s v="อ่อนนุช"/>
    <s v="ON"/>
    <s v="BD"/>
    <x v="1"/>
    <s v="HP-CNQT202410-358"/>
    <s v="001/11"/>
    <s v="ไม่พบข้อมูล"/>
    <s v="ไม่พบข้อมูล"/>
    <m/>
    <m/>
    <d v="2025-01-01T00:00:00"/>
    <s v="ยังไม่ชำระ"/>
    <m/>
    <m/>
    <m/>
    <m/>
    <m/>
    <x v="3"/>
    <x v="2"/>
    <m/>
    <s v="บริษัท ยุทธพร ดีเวลลอปเม้นท์ จำกัด"/>
    <s v="HP"/>
    <n v="36"/>
    <n v="3"/>
    <n v="195840"/>
    <n v="65280"/>
    <n v="5440"/>
  </r>
  <r>
    <n v="8"/>
    <d v="2024-10-05T00:00:00"/>
    <s v="โรงแรม Vertical Suite (อาคารยงยุทธ ปัญญาสกุลวงศ์)"/>
    <n v="64"/>
    <s v="อ่อนนุช"/>
    <s v="ON"/>
    <s v="BD"/>
    <x v="1"/>
    <s v="HP-CNQT202410-358"/>
    <s v="001/11"/>
    <s v="ไม่พบข้อมูล"/>
    <s v="ไม่พบข้อมูล"/>
    <m/>
    <m/>
    <d v="2025-01-02T00:00:00"/>
    <s v="ยังไม่ชำระ"/>
    <m/>
    <m/>
    <m/>
    <m/>
    <m/>
    <x v="3"/>
    <x v="1"/>
    <m/>
    <s v="บริษัท ยุทธพร ดีเวลลอปเม้นท์ จำกัด"/>
    <s v="HP"/>
    <n v="36"/>
    <n v="3"/>
    <n v="30000"/>
    <n v="10000"/>
    <n v="833.33333333333337"/>
  </r>
  <r>
    <n v="9"/>
    <d v="2024-10-07T00:00:00"/>
    <s v="Viva Vibe Hotel (Lyf Hotel)"/>
    <n v="75"/>
    <s v="ธนบุรี"/>
    <s v="TB"/>
    <s v="C"/>
    <x v="1"/>
    <s v="HP-CNQT202410-355"/>
    <s v="023-3/9"/>
    <s v="CNVTB67110010"/>
    <s v="#7951"/>
    <m/>
    <m/>
    <d v="2024-12-01T00:00:00"/>
    <s v="ยังไม่ชำระ"/>
    <m/>
    <m/>
    <m/>
    <m/>
    <m/>
    <x v="1"/>
    <x v="3"/>
    <m/>
    <s v="บริษัท ตากสิน พร็อพเพอร์ตี้ส์ จำกัด (สำนักงานใหญ่)"/>
    <s v="HP"/>
    <n v="60"/>
    <n v="5"/>
    <n v="675000"/>
    <n v="135000"/>
    <n v="11250"/>
  </r>
  <r>
    <n v="10"/>
    <d v="2024-10-08T00:00:00"/>
    <s v="Viva Vibe Hotel (Lyf Hotel)"/>
    <n v="75"/>
    <s v="ธนบุรี"/>
    <s v="TB"/>
    <s v="C"/>
    <x v="1"/>
    <s v="HP-CNQT202410-355"/>
    <s v="023-3/9"/>
    <s v="CNVTB67110010"/>
    <s v="#7951"/>
    <m/>
    <m/>
    <d v="2024-12-01T00:00:00"/>
    <s v="ยังไม่ชำระ"/>
    <m/>
    <m/>
    <m/>
    <m/>
    <m/>
    <x v="1"/>
    <x v="1"/>
    <m/>
    <s v="บริษัท ตากสิน พร็อพเพอร์ตี้ส์ จำกัด (สำนักงานใหญ่)"/>
    <s v="HP"/>
    <n v="60"/>
    <n v="5"/>
    <n v="10000"/>
    <n v="2000"/>
    <n v="166.66666666666666"/>
  </r>
  <r>
    <n v="11"/>
    <d v="2024-10-09T00:00:00"/>
    <s v="โรงแรมเซ็นเตอร์ พอยต์ สีลม "/>
    <n v="214"/>
    <s v="เยาวราช"/>
    <s v="YR"/>
    <s v="C"/>
    <x v="2"/>
    <s v="HP-CNQT202404-153"/>
    <s v="033/24"/>
    <s v="CNVYR67090009"/>
    <s v="#7588"/>
    <m/>
    <m/>
    <d v="2025-01-01T00:00:00"/>
    <s v="ยังไม่ชำระ"/>
    <m/>
    <m/>
    <m/>
    <m/>
    <m/>
    <x v="1"/>
    <x v="3"/>
    <m/>
    <s v="บริษัท เซนเตอร์ พอยต์ ฮอสพิทอลิตี้ จำกัด (สาขาที่ 00001) "/>
    <s v="HP"/>
    <n v="60"/>
    <n v="5"/>
    <n v="1091400"/>
    <n v="218280"/>
    <n v="18190"/>
  </r>
  <r>
    <n v="12"/>
    <d v="2024-10-10T00:00:00"/>
    <s v="โรงแรมเซ็นเตอร์ พอยต์ สีลม "/>
    <n v="214"/>
    <s v="เยาวราช"/>
    <s v="YR"/>
    <s v="C"/>
    <x v="2"/>
    <s v="HP-CNQT202404-154"/>
    <s v="033/24"/>
    <s v="CNVYR67090009"/>
    <s v="#7588"/>
    <m/>
    <m/>
    <d v="2025-01-02T00:00:00"/>
    <s v="ยังไม่ชำระ"/>
    <m/>
    <m/>
    <m/>
    <m/>
    <m/>
    <x v="1"/>
    <x v="1"/>
    <m/>
    <s v="บริษัท เซนเตอร์ พอยต์ ฮอสพิทอลิตี้ จำกัด (สาขาที่ 00001) "/>
    <s v="HP"/>
    <n v="60"/>
    <n v="5"/>
    <n v="40000"/>
    <n v="8000"/>
    <n v="666.66666666666663"/>
  </r>
  <r>
    <n v="13"/>
    <d v="2024-10-11T00:00:00"/>
    <s v=" Le Siam Hotel Silom Bangkok"/>
    <n v="55"/>
    <s v="เยาวราช"/>
    <s v="YR"/>
    <s v="C"/>
    <x v="3"/>
    <s v="HP-CNQT202409-329"/>
    <s v="001/9"/>
    <s v="ไม่พบข้อมูล"/>
    <s v="ไม่พบข้อมูล"/>
    <m/>
    <m/>
    <m/>
    <s v="ยังไม่ชำระ"/>
    <m/>
    <m/>
    <m/>
    <m/>
    <m/>
    <x v="1"/>
    <x v="2"/>
    <m/>
    <s v="บริษัท หาญธีร์ ยูนิตี้ กรุ๊ป จำกัด"/>
    <s v="HP"/>
    <n v="36"/>
    <n v="3"/>
    <n v="342000"/>
    <n v="114000"/>
    <n v="9500"/>
  </r>
  <r>
    <n v="14"/>
    <d v="2024-10-12T00:00:00"/>
    <s v="Le Bonheur Poshtel"/>
    <n v="12"/>
    <s v="สะพานควาย"/>
    <e v="#N/A"/>
    <e v="#N/A"/>
    <x v="0"/>
    <s v="RS-CNQT202409-0031"/>
    <s v="ไม่พบข้อมูล"/>
    <s v="CNVSK67100002"/>
    <s v="#7623"/>
    <m/>
    <m/>
    <d v="2024-10-01T00:00:00"/>
    <s v="ยังไม่ชำระ"/>
    <m/>
    <m/>
    <m/>
    <m/>
    <m/>
    <x v="4"/>
    <x v="0"/>
    <m/>
    <s v=" บริษัท เลอ บอนเฮอร์ จำกัด (สำนักงานใหญ่)"/>
    <s v="RS"/>
    <n v="24"/>
    <n v="2"/>
    <n v="24000"/>
    <n v="12000"/>
    <n v="1000"/>
  </r>
  <r>
    <n v="15"/>
    <d v="2024-10-13T00:00:00"/>
    <s v="ใบบุญเพลสฉลองกรุง 1,2"/>
    <n v="94"/>
    <s v="ลาดกระบัง"/>
    <s v="LB"/>
    <s v="GH"/>
    <x v="3"/>
    <s v="RS-CNQT202409-0033"/>
    <s v="019/9"/>
    <s v="ไม่พบข้อมูล"/>
    <s v="ไม่พบข้อมูล"/>
    <m/>
    <m/>
    <m/>
    <s v="ยังไม่ชำระ"/>
    <m/>
    <m/>
    <m/>
    <m/>
    <m/>
    <x v="5"/>
    <x v="4"/>
    <m/>
    <s v="คุณญาณีกา ชลิตาจีรกิจ"/>
    <s v="RS"/>
    <n v="12"/>
    <n v="1"/>
    <n v="32400"/>
    <n v="32400"/>
    <n v="2700"/>
  </r>
  <r>
    <n v="16"/>
    <d v="2024-10-14T00:00:00"/>
    <s v="โครงการเทพเทวี (อาคารคุณแอน)"/>
    <n v="15"/>
    <s v="สะพานควาย"/>
    <e v="#N/A"/>
    <e v="#N/A"/>
    <x v="0"/>
    <s v="RS-CNQT202409-0034"/>
    <s v="022/9"/>
    <s v="CNVSK67110003"/>
    <s v=" #8027"/>
    <m/>
    <m/>
    <d v="2024-11-01T00:00:00"/>
    <s v="ยังไม่ชำระ"/>
    <m/>
    <m/>
    <m/>
    <m/>
    <m/>
    <x v="5"/>
    <x v="0"/>
    <m/>
    <s v=" บริษัท เทพเทวี เพลช จำกัด (สำนักงานใหญ่) "/>
    <s v="RS"/>
    <n v="24"/>
    <n v="2"/>
    <n v="48000"/>
    <n v="24000"/>
    <n v="2000"/>
  </r>
  <r>
    <n v="17"/>
    <d v="2024-10-15T00:00:00"/>
    <s v="สมมิตร อพาร์ตเม้นต์"/>
    <n v="66"/>
    <s v="ประชาราษฎร์"/>
    <e v="#N/A"/>
    <e v="#N/A"/>
    <x v="1"/>
    <s v="RS-CNQT202409-300"/>
    <s v="003/10"/>
    <s v="ไม่พบข้อมูล"/>
    <s v="ไม่พบข้อมูล"/>
    <m/>
    <m/>
    <m/>
    <s v="ยังไม่ชำระ"/>
    <m/>
    <m/>
    <m/>
    <m/>
    <m/>
    <x v="4"/>
    <x v="0"/>
    <m/>
    <s v="บริษัท สมมิตรอพาร์ตเม้นทต์ จำกัด"/>
    <s v="RS"/>
    <n v="24"/>
    <n v="2"/>
    <n v="36000"/>
    <n v="18000"/>
    <n v="1500"/>
  </r>
  <r>
    <n v="18"/>
    <d v="2024-10-16T00:00:00"/>
    <s v="ยัวร์สเปซ ***Sales ดีลราคาใหม่ (โปรยื้อลูกค้า)"/>
    <m/>
    <s v="อ่อนนุช"/>
    <e v="#N/A"/>
    <e v="#N/A"/>
    <x v="1"/>
    <s v="RS-CNQT202409-0334"/>
    <s v="ไม่พบข้อมูล"/>
    <s v="ไม่พบข้อมูล"/>
    <s v="ไม่พบข้อมูล"/>
    <m/>
    <m/>
    <d v="2024-10-01T00:00:00"/>
    <s v="ยังไม่ชำระ"/>
    <m/>
    <m/>
    <m/>
    <m/>
    <m/>
    <x v="4"/>
    <x v="5"/>
    <m/>
    <m/>
    <m/>
    <m/>
    <m/>
    <n v="0"/>
    <m/>
    <n v="0"/>
  </r>
  <r>
    <n v="19"/>
    <m/>
    <m/>
    <m/>
    <m/>
    <e v="#N/A"/>
    <e v="#N/A"/>
    <x v="4"/>
    <m/>
    <m/>
    <m/>
    <m/>
    <m/>
    <m/>
    <m/>
    <m/>
    <m/>
    <m/>
    <m/>
    <m/>
    <m/>
    <x v="6"/>
    <x v="5"/>
    <m/>
    <m/>
    <m/>
    <m/>
    <m/>
    <m/>
    <m/>
    <m/>
  </r>
  <r>
    <n v="20"/>
    <m/>
    <m/>
    <m/>
    <m/>
    <e v="#N/A"/>
    <e v="#N/A"/>
    <x v="4"/>
    <m/>
    <m/>
    <m/>
    <m/>
    <m/>
    <m/>
    <m/>
    <m/>
    <m/>
    <m/>
    <m/>
    <m/>
    <m/>
    <x v="6"/>
    <x v="5"/>
    <m/>
    <m/>
    <m/>
    <m/>
    <m/>
    <m/>
    <m/>
    <m/>
  </r>
  <r>
    <n v="21"/>
    <m/>
    <m/>
    <m/>
    <m/>
    <e v="#N/A"/>
    <e v="#N/A"/>
    <x v="4"/>
    <m/>
    <m/>
    <m/>
    <m/>
    <m/>
    <m/>
    <m/>
    <m/>
    <m/>
    <m/>
    <m/>
    <m/>
    <m/>
    <x v="6"/>
    <x v="5"/>
    <m/>
    <m/>
    <m/>
    <m/>
    <m/>
    <m/>
    <m/>
    <m/>
  </r>
  <r>
    <n v="22"/>
    <m/>
    <m/>
    <m/>
    <m/>
    <e v="#N/A"/>
    <e v="#N/A"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  <r>
    <m/>
    <m/>
    <m/>
    <m/>
    <m/>
    <m/>
    <m/>
    <x v="4"/>
    <m/>
    <m/>
    <m/>
    <m/>
    <m/>
    <m/>
    <m/>
    <m/>
    <m/>
    <m/>
    <m/>
    <m/>
    <m/>
    <x v="6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144791-FC94-46E1-B64F-66C54DBE3AF1}" name="PivotTable1" cacheId="1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3:I23" firstHeaderRow="1" firstDataRow="2" firstDataCol="1"/>
  <pivotFields count="31"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3"/>
        <item x="1"/>
        <item x="4"/>
        <item x="0"/>
        <item x="5"/>
        <item x="6"/>
        <item t="default"/>
      </items>
    </pivotField>
    <pivotField axis="axisCol" showAll="0">
      <items count="7">
        <item x="4"/>
        <item x="0"/>
        <item x="2"/>
        <item x="3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21"/>
    <field x="7"/>
  </rowFields>
  <rowItems count="19">
    <i>
      <x/>
    </i>
    <i r="1">
      <x v="3"/>
    </i>
    <i>
      <x v="1"/>
    </i>
    <i r="1">
      <x v="3"/>
    </i>
    <i>
      <x v="2"/>
    </i>
    <i r="1">
      <x v="1"/>
    </i>
    <i r="1">
      <x v="2"/>
    </i>
    <i r="1">
      <x v="3"/>
    </i>
    <i>
      <x v="3"/>
    </i>
    <i r="1">
      <x/>
    </i>
    <i r="1">
      <x v="3"/>
    </i>
    <i>
      <x v="4"/>
    </i>
    <i r="1">
      <x/>
    </i>
    <i>
      <x v="5"/>
    </i>
    <i r="1">
      <x/>
    </i>
    <i r="1">
      <x v="2"/>
    </i>
    <i>
      <x v="6"/>
    </i>
    <i r="1">
      <x v="4"/>
    </i>
    <i t="grand">
      <x/>
    </i>
  </rowItems>
  <colFields count="1">
    <field x="2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มูลค่าสัญญา/เดือน" fld="30" baseField="0" baseItem="0" numFmtId="43"/>
  </dataFields>
  <formats count="27">
    <format dxfId="246">
      <pivotArea outline="0" collapsedLevelsAreSubtotals="1" fieldPosition="0"/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22" type="button" dataOnly="0" labelOnly="1" outline="0" axis="axisCol" fieldPosition="0"/>
    </format>
    <format dxfId="241">
      <pivotArea type="topRight" dataOnly="0" labelOnly="1" outline="0" fieldPosition="0"/>
    </format>
    <format dxfId="240">
      <pivotArea field="21" type="button" dataOnly="0" labelOnly="1" outline="0" axis="axisRow" fieldPosition="0"/>
    </format>
    <format dxfId="239">
      <pivotArea dataOnly="0" labelOnly="1" fieldPosition="0">
        <references count="1">
          <reference field="21" count="0"/>
        </references>
      </pivotArea>
    </format>
    <format dxfId="238">
      <pivotArea dataOnly="0" labelOnly="1" grandRow="1" outline="0" fieldPosition="0"/>
    </format>
    <format dxfId="237">
      <pivotArea dataOnly="0" labelOnly="1" fieldPosition="0">
        <references count="2">
          <reference field="7" count="1">
            <x v="3"/>
          </reference>
          <reference field="21" count="1" selected="0">
            <x v="0"/>
          </reference>
        </references>
      </pivotArea>
    </format>
    <format dxfId="236">
      <pivotArea dataOnly="0" labelOnly="1" fieldPosition="0">
        <references count="2">
          <reference field="7" count="1">
            <x v="3"/>
          </reference>
          <reference field="21" count="1" selected="0">
            <x v="1"/>
          </reference>
        </references>
      </pivotArea>
    </format>
    <format dxfId="235">
      <pivotArea dataOnly="0" labelOnly="1" fieldPosition="0">
        <references count="2">
          <reference field="7" count="3">
            <x v="1"/>
            <x v="2"/>
            <x v="3"/>
          </reference>
          <reference field="21" count="1" selected="0">
            <x v="2"/>
          </reference>
        </references>
      </pivotArea>
    </format>
    <format dxfId="234">
      <pivotArea dataOnly="0" labelOnly="1" fieldPosition="0">
        <references count="2">
          <reference field="7" count="2">
            <x v="0"/>
            <x v="3"/>
          </reference>
          <reference field="21" count="1" selected="0">
            <x v="3"/>
          </reference>
        </references>
      </pivotArea>
    </format>
    <format dxfId="233">
      <pivotArea dataOnly="0" labelOnly="1" fieldPosition="0">
        <references count="2">
          <reference field="7" count="1">
            <x v="0"/>
          </reference>
          <reference field="21" count="1" selected="0">
            <x v="4"/>
          </reference>
        </references>
      </pivotArea>
    </format>
    <format dxfId="232">
      <pivotArea dataOnly="0" labelOnly="1" fieldPosition="0">
        <references count="2">
          <reference field="7" count="2">
            <x v="0"/>
            <x v="2"/>
          </reference>
          <reference field="21" count="1" selected="0">
            <x v="5"/>
          </reference>
        </references>
      </pivotArea>
    </format>
    <format dxfId="231">
      <pivotArea dataOnly="0" labelOnly="1" fieldPosition="0">
        <references count="2">
          <reference field="7" count="1">
            <x v="4"/>
          </reference>
          <reference field="21" count="1" selected="0">
            <x v="6"/>
          </reference>
        </references>
      </pivotArea>
    </format>
    <format dxfId="230">
      <pivotArea dataOnly="0" labelOnly="1" fieldPosition="0">
        <references count="1">
          <reference field="22" count="0"/>
        </references>
      </pivotArea>
    </format>
    <format dxfId="229">
      <pivotArea dataOnly="0" labelOnly="1" grandCol="1" outline="0" fieldPosition="0"/>
    </format>
    <format dxfId="228">
      <pivotArea field="21" type="button" dataOnly="0" labelOnly="1" outline="0" axis="axisRow" fieldPosition="0"/>
    </format>
    <format dxfId="227">
      <pivotArea dataOnly="0" labelOnly="1" fieldPosition="0">
        <references count="1">
          <reference field="22" count="0"/>
        </references>
      </pivotArea>
    </format>
    <format dxfId="226">
      <pivotArea dataOnly="0" labelOnly="1" grandCol="1" outline="0" fieldPosition="0"/>
    </format>
    <format dxfId="225">
      <pivotArea field="21" type="button" dataOnly="0" labelOnly="1" outline="0" axis="axisRow" fieldPosition="0"/>
    </format>
    <format dxfId="224">
      <pivotArea dataOnly="0" labelOnly="1" fieldPosition="0">
        <references count="1">
          <reference field="22" count="0"/>
        </references>
      </pivotArea>
    </format>
    <format dxfId="223">
      <pivotArea dataOnly="0" labelOnly="1" grandCol="1" outline="0" fieldPosition="0"/>
    </format>
    <format dxfId="222">
      <pivotArea dataOnly="0" labelOnly="1" fieldPosition="0">
        <references count="1">
          <reference field="22" count="0"/>
        </references>
      </pivotArea>
    </format>
    <format dxfId="221">
      <pivotArea dataOnly="0" labelOnly="1" grandCol="1" outline="0" fieldPosition="0"/>
    </format>
    <format dxfId="220">
      <pivotArea field="22" grandRow="1" outline="0" collapsedLevelsAreSubtotals="1" axis="axisCol" fieldPosition="0">
        <references count="1">
          <reference field="22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4F067-8949-4864-B813-30D09E9BE4F1}" name="PivotTable2" cacheId="18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C35:D42" firstHeaderRow="1" firstDataRow="1" firstDataCol="1"/>
  <pivotFields count="3">
    <pivotField axis="axisRow" showAll="0">
      <items count="9">
        <item x="3"/>
        <item x="1"/>
        <item x="4"/>
        <item h="1" x="6"/>
        <item x="2"/>
        <item x="0"/>
        <item h="1" x="7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4"/>
    </i>
    <i>
      <x v="5"/>
    </i>
    <i>
      <x v="7"/>
    </i>
    <i t="grand">
      <x/>
    </i>
  </rowItems>
  <colItems count="1">
    <i/>
  </colItems>
  <dataFields count="1">
    <dataField name="Sum of %" fld="2" baseField="0" baseItem="0" numFmtId="9"/>
  </dataFields>
  <formats count="8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65D5-F9EE-4F35-B44D-0F3A6912CDE4}">
  <dimension ref="A3:I47"/>
  <sheetViews>
    <sheetView topLeftCell="A19" zoomScale="130" zoomScaleNormal="130" workbookViewId="0">
      <selection activeCell="K38" sqref="K38"/>
    </sheetView>
  </sheetViews>
  <sheetFormatPr defaultColWidth="9.21875" defaultRowHeight="10.199999999999999"/>
  <cols>
    <col min="1" max="1" width="3.33203125" style="193" bestFit="1" customWidth="1"/>
    <col min="2" max="2" width="19.44140625" style="193" bestFit="1" customWidth="1"/>
    <col min="3" max="3" width="11.6640625" style="193" bestFit="1" customWidth="1"/>
    <col min="4" max="6" width="10.33203125" style="193" bestFit="1" customWidth="1"/>
    <col min="7" max="7" width="13.21875" style="193" bestFit="1" customWidth="1"/>
    <col min="8" max="9" width="8.5546875" style="193" bestFit="1" customWidth="1"/>
    <col min="10" max="10" width="7" style="193" bestFit="1" customWidth="1"/>
    <col min="11" max="16384" width="9.21875" style="193"/>
  </cols>
  <sheetData>
    <row r="3" spans="2:9">
      <c r="B3" s="459" t="s">
        <v>386</v>
      </c>
      <c r="C3" s="459" t="s">
        <v>385</v>
      </c>
      <c r="D3" s="460"/>
      <c r="E3" s="460"/>
      <c r="F3" s="460"/>
      <c r="G3" s="460"/>
      <c r="H3" s="460"/>
      <c r="I3" s="460"/>
    </row>
    <row r="4" spans="2:9" s="279" customFormat="1" ht="16.2" customHeight="1">
      <c r="B4" s="464" t="s">
        <v>223</v>
      </c>
      <c r="C4" s="465" t="s">
        <v>13</v>
      </c>
      <c r="D4" s="465" t="s">
        <v>12</v>
      </c>
      <c r="E4" s="465" t="s">
        <v>14</v>
      </c>
      <c r="F4" s="465" t="s">
        <v>338</v>
      </c>
      <c r="G4" s="465" t="s">
        <v>10</v>
      </c>
      <c r="H4" s="465" t="s">
        <v>384</v>
      </c>
      <c r="I4" s="465" t="s">
        <v>224</v>
      </c>
    </row>
    <row r="5" spans="2:9">
      <c r="B5" s="461" t="s">
        <v>67</v>
      </c>
      <c r="C5" s="462"/>
      <c r="D5" s="462">
        <v>20000</v>
      </c>
      <c r="E5" s="462"/>
      <c r="F5" s="462"/>
      <c r="G5" s="462"/>
      <c r="H5" s="462"/>
      <c r="I5" s="462">
        <v>20000</v>
      </c>
    </row>
    <row r="6" spans="2:9">
      <c r="B6" s="463" t="s">
        <v>92</v>
      </c>
      <c r="C6" s="462"/>
      <c r="D6" s="462">
        <v>20000</v>
      </c>
      <c r="E6" s="462"/>
      <c r="F6" s="462"/>
      <c r="G6" s="462"/>
      <c r="H6" s="462"/>
      <c r="I6" s="462">
        <v>20000</v>
      </c>
    </row>
    <row r="7" spans="2:9">
      <c r="B7" s="461" t="s">
        <v>70</v>
      </c>
      <c r="C7" s="462"/>
      <c r="D7" s="462"/>
      <c r="E7" s="462">
        <v>5440</v>
      </c>
      <c r="F7" s="462"/>
      <c r="G7" s="462">
        <v>833.33333333333337</v>
      </c>
      <c r="H7" s="462"/>
      <c r="I7" s="462">
        <v>6273.333333333333</v>
      </c>
    </row>
    <row r="8" spans="2:9">
      <c r="B8" s="463" t="s">
        <v>92</v>
      </c>
      <c r="C8" s="462"/>
      <c r="D8" s="462"/>
      <c r="E8" s="462">
        <v>5440</v>
      </c>
      <c r="F8" s="462"/>
      <c r="G8" s="462">
        <v>833.33333333333337</v>
      </c>
      <c r="H8" s="462"/>
      <c r="I8" s="462">
        <v>6273.333333333333</v>
      </c>
    </row>
    <row r="9" spans="2:9">
      <c r="B9" s="461" t="s">
        <v>68</v>
      </c>
      <c r="C9" s="462"/>
      <c r="D9" s="462">
        <v>50000</v>
      </c>
      <c r="E9" s="462">
        <v>34500</v>
      </c>
      <c r="F9" s="462">
        <v>29440</v>
      </c>
      <c r="G9" s="462">
        <v>4166.6666666666661</v>
      </c>
      <c r="H9" s="462"/>
      <c r="I9" s="462">
        <v>118106.66666666667</v>
      </c>
    </row>
    <row r="10" spans="2:9">
      <c r="B10" s="463" t="s">
        <v>89</v>
      </c>
      <c r="C10" s="462"/>
      <c r="D10" s="462"/>
      <c r="E10" s="462"/>
      <c r="F10" s="462">
        <v>18190</v>
      </c>
      <c r="G10" s="462">
        <v>666.66666666666663</v>
      </c>
      <c r="H10" s="462"/>
      <c r="I10" s="462">
        <v>18856.666666666668</v>
      </c>
    </row>
    <row r="11" spans="2:9">
      <c r="B11" s="463" t="s">
        <v>90</v>
      </c>
      <c r="C11" s="462"/>
      <c r="D11" s="462"/>
      <c r="E11" s="462">
        <v>9500</v>
      </c>
      <c r="F11" s="462"/>
      <c r="G11" s="462"/>
      <c r="H11" s="462"/>
      <c r="I11" s="462">
        <v>9500</v>
      </c>
    </row>
    <row r="12" spans="2:9">
      <c r="B12" s="463" t="s">
        <v>92</v>
      </c>
      <c r="C12" s="462"/>
      <c r="D12" s="462">
        <v>50000</v>
      </c>
      <c r="E12" s="462">
        <v>25000</v>
      </c>
      <c r="F12" s="462">
        <v>11250</v>
      </c>
      <c r="G12" s="462">
        <v>3499.9999999999995</v>
      </c>
      <c r="H12" s="462"/>
      <c r="I12" s="462">
        <v>89750</v>
      </c>
    </row>
    <row r="13" spans="2:9">
      <c r="B13" s="461" t="s">
        <v>225</v>
      </c>
      <c r="C13" s="462"/>
      <c r="D13" s="462">
        <v>2500</v>
      </c>
      <c r="E13" s="462"/>
      <c r="F13" s="462"/>
      <c r="G13" s="462"/>
      <c r="H13" s="462">
        <v>0</v>
      </c>
      <c r="I13" s="462">
        <v>2500</v>
      </c>
    </row>
    <row r="14" spans="2:9">
      <c r="B14" s="463" t="s">
        <v>94</v>
      </c>
      <c r="C14" s="462"/>
      <c r="D14" s="462">
        <v>1000</v>
      </c>
      <c r="E14" s="462"/>
      <c r="F14" s="462"/>
      <c r="G14" s="462"/>
      <c r="H14" s="462"/>
      <c r="I14" s="462">
        <v>1000</v>
      </c>
    </row>
    <row r="15" spans="2:9">
      <c r="B15" s="463" t="s">
        <v>92</v>
      </c>
      <c r="C15" s="462"/>
      <c r="D15" s="462">
        <v>1500</v>
      </c>
      <c r="E15" s="462"/>
      <c r="F15" s="462"/>
      <c r="G15" s="462"/>
      <c r="H15" s="462">
        <v>0</v>
      </c>
      <c r="I15" s="462">
        <v>1500</v>
      </c>
    </row>
    <row r="16" spans="2:9">
      <c r="B16" s="461" t="s">
        <v>66</v>
      </c>
      <c r="C16" s="462"/>
      <c r="D16" s="462">
        <v>2500</v>
      </c>
      <c r="E16" s="462"/>
      <c r="F16" s="462"/>
      <c r="G16" s="462"/>
      <c r="H16" s="462"/>
      <c r="I16" s="462">
        <v>2500</v>
      </c>
    </row>
    <row r="17" spans="1:9">
      <c r="B17" s="463" t="s">
        <v>94</v>
      </c>
      <c r="C17" s="462"/>
      <c r="D17" s="462">
        <v>2500</v>
      </c>
      <c r="E17" s="462"/>
      <c r="F17" s="462"/>
      <c r="G17" s="462"/>
      <c r="H17" s="462"/>
      <c r="I17" s="462">
        <v>2500</v>
      </c>
    </row>
    <row r="18" spans="1:9">
      <c r="B18" s="461" t="s">
        <v>75</v>
      </c>
      <c r="C18" s="462">
        <v>2700</v>
      </c>
      <c r="D18" s="462">
        <v>2000</v>
      </c>
      <c r="E18" s="462"/>
      <c r="F18" s="462"/>
      <c r="G18" s="462"/>
      <c r="H18" s="462"/>
      <c r="I18" s="462">
        <v>4700</v>
      </c>
    </row>
    <row r="19" spans="1:9">
      <c r="B19" s="463" t="s">
        <v>94</v>
      </c>
      <c r="C19" s="462"/>
      <c r="D19" s="462">
        <v>2000</v>
      </c>
      <c r="E19" s="462"/>
      <c r="F19" s="462"/>
      <c r="G19" s="462"/>
      <c r="H19" s="462"/>
      <c r="I19" s="462">
        <v>2000</v>
      </c>
    </row>
    <row r="20" spans="1:9">
      <c r="B20" s="463" t="s">
        <v>90</v>
      </c>
      <c r="C20" s="462">
        <v>2700</v>
      </c>
      <c r="D20" s="462"/>
      <c r="E20" s="462"/>
      <c r="F20" s="462"/>
      <c r="G20" s="462"/>
      <c r="H20" s="462"/>
      <c r="I20" s="462">
        <v>2700</v>
      </c>
    </row>
    <row r="21" spans="1:9">
      <c r="B21" s="461" t="s">
        <v>384</v>
      </c>
      <c r="C21" s="462"/>
      <c r="D21" s="462"/>
      <c r="E21" s="462"/>
      <c r="F21" s="462"/>
      <c r="G21" s="462"/>
      <c r="H21" s="462"/>
      <c r="I21" s="462"/>
    </row>
    <row r="22" spans="1:9">
      <c r="B22" s="463" t="s">
        <v>384</v>
      </c>
      <c r="C22" s="462"/>
      <c r="D22" s="462"/>
      <c r="E22" s="462"/>
      <c r="F22" s="462"/>
      <c r="G22" s="462"/>
      <c r="H22" s="462"/>
      <c r="I22" s="462"/>
    </row>
    <row r="23" spans="1:9">
      <c r="B23" s="461" t="s">
        <v>224</v>
      </c>
      <c r="C23" s="462">
        <v>2700</v>
      </c>
      <c r="D23" s="462">
        <v>77000</v>
      </c>
      <c r="E23" s="462">
        <v>39940</v>
      </c>
      <c r="F23" s="462">
        <v>29440</v>
      </c>
      <c r="G23" s="466">
        <v>5000</v>
      </c>
      <c r="H23" s="462">
        <v>0</v>
      </c>
      <c r="I23" s="462">
        <v>154080</v>
      </c>
    </row>
    <row r="24" spans="1:9">
      <c r="G24" s="199">
        <v>0.25</v>
      </c>
    </row>
    <row r="25" spans="1:9">
      <c r="B25" s="195">
        <v>6.6000000000000003E-2</v>
      </c>
      <c r="C25" s="194">
        <f>C23*$B$25</f>
        <v>178.20000000000002</v>
      </c>
      <c r="D25" s="194">
        <f>D23*$B$25</f>
        <v>5082</v>
      </c>
      <c r="E25" s="194">
        <f>E23*$B$25</f>
        <v>2636.04</v>
      </c>
      <c r="F25" s="194">
        <f>F23*$B$25</f>
        <v>1943.0400000000002</v>
      </c>
      <c r="G25" s="194">
        <f>G23*G24</f>
        <v>1250</v>
      </c>
      <c r="H25" s="197">
        <f>SUM(C25:G25)</f>
        <v>11089.28</v>
      </c>
      <c r="I25" s="194"/>
    </row>
    <row r="26" spans="1:9">
      <c r="C26" s="543" t="s">
        <v>388</v>
      </c>
      <c r="D26" s="543"/>
      <c r="E26" s="543"/>
      <c r="F26" s="543"/>
      <c r="G26" s="543"/>
      <c r="H26" s="543"/>
    </row>
    <row r="27" spans="1:9">
      <c r="A27" s="196">
        <v>0.05</v>
      </c>
      <c r="B27" s="276" t="s">
        <v>306</v>
      </c>
      <c r="C27" s="277">
        <f>C25*$A$27</f>
        <v>8.9100000000000019</v>
      </c>
      <c r="D27" s="277">
        <f t="shared" ref="D27:F27" si="0">D25*$A$27</f>
        <v>254.10000000000002</v>
      </c>
      <c r="E27" s="277">
        <f>E25*$A$27</f>
        <v>131.80199999999999</v>
      </c>
      <c r="F27" s="277">
        <f t="shared" si="0"/>
        <v>97.152000000000015</v>
      </c>
      <c r="G27" s="277">
        <f>G25*$A$27</f>
        <v>62.5</v>
      </c>
      <c r="H27" s="278">
        <f>SUM(C27:G27)</f>
        <v>554.46400000000006</v>
      </c>
    </row>
    <row r="28" spans="1:9">
      <c r="A28" s="196">
        <v>0.1</v>
      </c>
      <c r="B28" s="276" t="s">
        <v>204</v>
      </c>
      <c r="C28" s="277">
        <f>C25*$A$28</f>
        <v>17.820000000000004</v>
      </c>
      <c r="D28" s="277">
        <f t="shared" ref="D28:G28" si="1">D25*$A$28</f>
        <v>508.20000000000005</v>
      </c>
      <c r="E28" s="277">
        <f t="shared" si="1"/>
        <v>263.60399999999998</v>
      </c>
      <c r="F28" s="277">
        <f t="shared" si="1"/>
        <v>194.30400000000003</v>
      </c>
      <c r="G28" s="277">
        <f t="shared" si="1"/>
        <v>125</v>
      </c>
      <c r="H28" s="278">
        <f t="shared" ref="H28:H32" si="2">SUM(C28:G28)</f>
        <v>1108.9280000000001</v>
      </c>
    </row>
    <row r="29" spans="1:9">
      <c r="A29" s="196">
        <v>0.6</v>
      </c>
      <c r="B29" s="276" t="s">
        <v>216</v>
      </c>
      <c r="C29" s="277">
        <f>C25*$A$29</f>
        <v>106.92</v>
      </c>
      <c r="D29" s="277">
        <f t="shared" ref="D29:G29" si="3">D25*$A$29</f>
        <v>3049.2</v>
      </c>
      <c r="E29" s="277">
        <f t="shared" si="3"/>
        <v>1581.624</v>
      </c>
      <c r="F29" s="277">
        <f t="shared" si="3"/>
        <v>1165.8240000000001</v>
      </c>
      <c r="G29" s="277">
        <f t="shared" si="3"/>
        <v>750</v>
      </c>
      <c r="H29" s="278">
        <f t="shared" si="2"/>
        <v>6653.5679999999993</v>
      </c>
    </row>
    <row r="30" spans="1:9">
      <c r="A30" s="196">
        <v>0.1</v>
      </c>
      <c r="B30" s="276" t="s">
        <v>278</v>
      </c>
      <c r="C30" s="277">
        <f>C25*$A$30</f>
        <v>17.820000000000004</v>
      </c>
      <c r="D30" s="277">
        <f t="shared" ref="D30:G30" si="4">D25*$A$30</f>
        <v>508.20000000000005</v>
      </c>
      <c r="E30" s="277">
        <f t="shared" si="4"/>
        <v>263.60399999999998</v>
      </c>
      <c r="F30" s="277">
        <f t="shared" si="4"/>
        <v>194.30400000000003</v>
      </c>
      <c r="G30" s="277">
        <f t="shared" si="4"/>
        <v>125</v>
      </c>
      <c r="H30" s="278">
        <f t="shared" si="2"/>
        <v>1108.9280000000001</v>
      </c>
    </row>
    <row r="31" spans="1:9">
      <c r="A31" s="196">
        <v>0.1</v>
      </c>
      <c r="B31" s="276" t="s">
        <v>217</v>
      </c>
      <c r="C31" s="277">
        <f>C25*$A$31</f>
        <v>17.820000000000004</v>
      </c>
      <c r="D31" s="277">
        <f t="shared" ref="D31:G31" si="5">D25*$A$31</f>
        <v>508.20000000000005</v>
      </c>
      <c r="E31" s="277">
        <f t="shared" si="5"/>
        <v>263.60399999999998</v>
      </c>
      <c r="F31" s="277">
        <f t="shared" si="5"/>
        <v>194.30400000000003</v>
      </c>
      <c r="G31" s="277">
        <f t="shared" si="5"/>
        <v>125</v>
      </c>
      <c r="H31" s="278">
        <f t="shared" si="2"/>
        <v>1108.9280000000001</v>
      </c>
    </row>
    <row r="32" spans="1:9">
      <c r="A32" s="196">
        <v>0.05</v>
      </c>
      <c r="B32" s="276" t="s">
        <v>305</v>
      </c>
      <c r="C32" s="277">
        <f>C25*$A$32</f>
        <v>8.9100000000000019</v>
      </c>
      <c r="D32" s="277">
        <f t="shared" ref="D32:G32" si="6">D25*$A$32</f>
        <v>254.10000000000002</v>
      </c>
      <c r="E32" s="277">
        <f t="shared" si="6"/>
        <v>131.80199999999999</v>
      </c>
      <c r="F32" s="277">
        <f t="shared" si="6"/>
        <v>97.152000000000015</v>
      </c>
      <c r="G32" s="277">
        <f t="shared" si="6"/>
        <v>62.5</v>
      </c>
      <c r="H32" s="278">
        <f t="shared" si="2"/>
        <v>554.46400000000006</v>
      </c>
    </row>
    <row r="34" spans="1:8">
      <c r="H34" s="197">
        <f>SUM(H27:H33)</f>
        <v>11089.279999999999</v>
      </c>
    </row>
    <row r="35" spans="1:8">
      <c r="C35" s="543" t="s">
        <v>389</v>
      </c>
      <c r="D35" s="543"/>
      <c r="E35" s="543"/>
      <c r="F35" s="543"/>
      <c r="G35" s="543"/>
      <c r="H35" s="543"/>
    </row>
    <row r="36" spans="1:8">
      <c r="A36" s="196">
        <v>0.05</v>
      </c>
      <c r="B36" s="276" t="s">
        <v>306</v>
      </c>
      <c r="C36" s="277">
        <f>C27*12</f>
        <v>106.92000000000002</v>
      </c>
      <c r="D36" s="277">
        <f>D27*12</f>
        <v>3049.2000000000003</v>
      </c>
      <c r="E36" s="277">
        <f>E27*12</f>
        <v>1581.6239999999998</v>
      </c>
      <c r="F36" s="277">
        <f t="shared" ref="F36" si="7">F27*12</f>
        <v>1165.8240000000001</v>
      </c>
      <c r="G36" s="277">
        <f>G27</f>
        <v>62.5</v>
      </c>
      <c r="H36" s="278">
        <f>SUM(C36:G36)</f>
        <v>5966.0680000000011</v>
      </c>
    </row>
    <row r="37" spans="1:8">
      <c r="A37" s="196">
        <v>0.1</v>
      </c>
      <c r="B37" s="276" t="s">
        <v>204</v>
      </c>
      <c r="C37" s="277">
        <f>C28*12</f>
        <v>213.84000000000003</v>
      </c>
      <c r="D37" s="277">
        <f>D28*12</f>
        <v>6098.4000000000005</v>
      </c>
      <c r="E37" s="277">
        <f t="shared" ref="E37:F37" si="8">E28*12</f>
        <v>3163.2479999999996</v>
      </c>
      <c r="F37" s="277">
        <f t="shared" si="8"/>
        <v>2331.6480000000001</v>
      </c>
      <c r="G37" s="277">
        <f t="shared" ref="G37:G41" si="9">G28</f>
        <v>125</v>
      </c>
      <c r="H37" s="278">
        <f t="shared" ref="H37:H41" si="10">SUM(C37:G37)</f>
        <v>11932.136000000002</v>
      </c>
    </row>
    <row r="38" spans="1:8">
      <c r="A38" s="196">
        <v>0.6</v>
      </c>
      <c r="B38" s="276" t="s">
        <v>216</v>
      </c>
      <c r="C38" s="277">
        <f>C29*12</f>
        <v>1283.04</v>
      </c>
      <c r="D38" s="277">
        <f t="shared" ref="D38:F38" si="11">D29*12</f>
        <v>36590.399999999994</v>
      </c>
      <c r="E38" s="277">
        <f t="shared" si="11"/>
        <v>18979.488000000001</v>
      </c>
      <c r="F38" s="277">
        <f t="shared" si="11"/>
        <v>13989.888000000001</v>
      </c>
      <c r="G38" s="277">
        <f t="shared" si="9"/>
        <v>750</v>
      </c>
      <c r="H38" s="278">
        <f t="shared" si="10"/>
        <v>71592.816000000006</v>
      </c>
    </row>
    <row r="39" spans="1:8">
      <c r="A39" s="196">
        <v>0.1</v>
      </c>
      <c r="B39" s="276" t="s">
        <v>278</v>
      </c>
      <c r="C39" s="277">
        <f>C30*12</f>
        <v>213.84000000000003</v>
      </c>
      <c r="D39" s="277">
        <f t="shared" ref="D39:F39" si="12">D30*12</f>
        <v>6098.4000000000005</v>
      </c>
      <c r="E39" s="277">
        <f t="shared" si="12"/>
        <v>3163.2479999999996</v>
      </c>
      <c r="F39" s="277">
        <f t="shared" si="12"/>
        <v>2331.6480000000001</v>
      </c>
      <c r="G39" s="277">
        <f t="shared" si="9"/>
        <v>125</v>
      </c>
      <c r="H39" s="278">
        <f t="shared" si="10"/>
        <v>11932.136000000002</v>
      </c>
    </row>
    <row r="40" spans="1:8">
      <c r="A40" s="196">
        <v>0.1</v>
      </c>
      <c r="B40" s="276" t="s">
        <v>217</v>
      </c>
      <c r="C40" s="277">
        <f>C31*12</f>
        <v>213.84000000000003</v>
      </c>
      <c r="D40" s="277">
        <f t="shared" ref="D40:F40" si="13">D31*12</f>
        <v>6098.4000000000005</v>
      </c>
      <c r="E40" s="277">
        <f t="shared" si="13"/>
        <v>3163.2479999999996</v>
      </c>
      <c r="F40" s="277">
        <f t="shared" si="13"/>
        <v>2331.6480000000001</v>
      </c>
      <c r="G40" s="277">
        <f t="shared" si="9"/>
        <v>125</v>
      </c>
      <c r="H40" s="278">
        <f t="shared" si="10"/>
        <v>11932.136000000002</v>
      </c>
    </row>
    <row r="41" spans="1:8">
      <c r="A41" s="196">
        <v>0.05</v>
      </c>
      <c r="B41" s="276" t="s">
        <v>305</v>
      </c>
      <c r="C41" s="277">
        <f>C32*12</f>
        <v>106.92000000000002</v>
      </c>
      <c r="D41" s="277">
        <f t="shared" ref="D41:F41" si="14">D32*12</f>
        <v>3049.2000000000003</v>
      </c>
      <c r="E41" s="277">
        <f t="shared" si="14"/>
        <v>1581.6239999999998</v>
      </c>
      <c r="F41" s="277">
        <f t="shared" si="14"/>
        <v>1165.8240000000001</v>
      </c>
      <c r="G41" s="277">
        <f t="shared" si="9"/>
        <v>62.5</v>
      </c>
      <c r="H41" s="278">
        <f t="shared" si="10"/>
        <v>5966.0680000000011</v>
      </c>
    </row>
    <row r="43" spans="1:8">
      <c r="C43" s="198">
        <f>SUM(C36:C42)</f>
        <v>2138.4</v>
      </c>
      <c r="D43" s="198">
        <f t="shared" ref="D43:F43" si="15">SUM(D36:D42)</f>
        <v>60983.999999999993</v>
      </c>
      <c r="E43" s="198">
        <f t="shared" si="15"/>
        <v>31632.48</v>
      </c>
      <c r="F43" s="198">
        <f t="shared" si="15"/>
        <v>23316.480000000003</v>
      </c>
      <c r="G43" s="198">
        <f>SUM(G36:G42)</f>
        <v>1250</v>
      </c>
      <c r="H43" s="194">
        <f>SUM(H36:H42)</f>
        <v>119321.36000000002</v>
      </c>
    </row>
    <row r="45" spans="1:8">
      <c r="H45" s="194">
        <f>เบิกค่าคอมรายเดือน!DV8</f>
        <v>119321.36000000002</v>
      </c>
    </row>
    <row r="47" spans="1:8">
      <c r="H47" s="194">
        <f>H43-H45</f>
        <v>0</v>
      </c>
    </row>
  </sheetData>
  <mergeCells count="2">
    <mergeCell ref="C26:H26"/>
    <mergeCell ref="C35:H35"/>
  </mergeCells>
  <pageMargins left="0.25" right="0.25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62D5-9A4C-403E-9042-59958FDB8775}">
  <sheetPr>
    <tabColor rgb="FFFFFF00"/>
  </sheetPr>
  <dimension ref="A1:EC54"/>
  <sheetViews>
    <sheetView showGridLines="0" tabSelected="1" view="pageBreakPreview" zoomScale="40" zoomScaleNormal="60" zoomScaleSheetLayoutView="40" zoomScalePageLayoutView="30" workbookViewId="0">
      <selection activeCell="S34" sqref="S34"/>
    </sheetView>
  </sheetViews>
  <sheetFormatPr defaultColWidth="8.88671875" defaultRowHeight="22.8"/>
  <cols>
    <col min="1" max="1" width="7.88671875" style="281" customWidth="1"/>
    <col min="2" max="2" width="17.44140625" style="285" customWidth="1"/>
    <col min="3" max="3" width="52.109375" style="286" customWidth="1"/>
    <col min="4" max="4" width="15.21875" style="281" customWidth="1"/>
    <col min="5" max="5" width="23.21875" style="281" bestFit="1" customWidth="1"/>
    <col min="6" max="6" width="16.21875" style="281" bestFit="1" customWidth="1"/>
    <col min="7" max="7" width="16.77734375" style="281" bestFit="1" customWidth="1"/>
    <col min="8" max="8" width="22.6640625" style="286" bestFit="1" customWidth="1"/>
    <col min="9" max="9" width="22.6640625" style="281" bestFit="1" customWidth="1"/>
    <col min="10" max="10" width="17.6640625" style="281" bestFit="1" customWidth="1"/>
    <col min="11" max="11" width="19.5546875" style="281" bestFit="1" customWidth="1"/>
    <col min="12" max="12" width="21" style="281" bestFit="1" customWidth="1"/>
    <col min="13" max="13" width="18.21875" style="281" bestFit="1" customWidth="1"/>
    <col min="14" max="14" width="19.5546875" style="281" bestFit="1" customWidth="1"/>
    <col min="15" max="15" width="17" style="285" customWidth="1"/>
    <col min="16" max="16" width="10.5546875" style="285" customWidth="1"/>
    <col min="17" max="17" width="16.21875" style="285" bestFit="1" customWidth="1"/>
    <col min="18" max="18" width="17.6640625" style="285" bestFit="1" customWidth="1"/>
    <col min="19" max="19" width="18.44140625" style="285" bestFit="1" customWidth="1"/>
    <col min="20" max="20" width="25.6640625" style="285" bestFit="1" customWidth="1"/>
    <col min="21" max="21" width="26.5546875" style="285" bestFit="1" customWidth="1"/>
    <col min="22" max="22" width="27.6640625" style="286" bestFit="1" customWidth="1"/>
    <col min="23" max="23" width="20.44140625" style="343" bestFit="1" customWidth="1"/>
    <col min="24" max="24" width="20.44140625" style="281" bestFit="1" customWidth="1"/>
    <col min="25" max="25" width="62.88671875" style="286" bestFit="1" customWidth="1"/>
    <col min="26" max="26" width="16.77734375" style="100" bestFit="1" customWidth="1"/>
    <col min="27" max="27" width="27.6640625" style="281" bestFit="1" customWidth="1"/>
    <col min="28" max="28" width="12.6640625" style="281" bestFit="1" customWidth="1"/>
    <col min="29" max="29" width="41.21875" style="374" bestFit="1" customWidth="1"/>
    <col min="30" max="30" width="27.88671875" style="101" bestFit="1" customWidth="1"/>
    <col min="31" max="31" width="31.21875" style="101" bestFit="1" customWidth="1"/>
    <col min="32" max="32" width="7.109375" style="42" bestFit="1" customWidth="1"/>
    <col min="33" max="33" width="58.6640625" style="44" bestFit="1" customWidth="1"/>
    <col min="34" max="34" width="29.44140625" style="44" bestFit="1" customWidth="1"/>
    <col min="35" max="35" width="19.21875" style="44" bestFit="1" customWidth="1"/>
    <col min="36" max="40" width="20.77734375" style="44" customWidth="1"/>
    <col min="41" max="41" width="16" style="44" customWidth="1"/>
    <col min="42" max="43" width="8.88671875" style="125"/>
    <col min="53" max="53" width="6.109375" style="101" customWidth="1"/>
    <col min="54" max="54" width="31.77734375" style="43" bestFit="1" customWidth="1"/>
    <col min="55" max="55" width="26.21875" style="52" bestFit="1" customWidth="1"/>
    <col min="56" max="56" width="16.21875" style="42" bestFit="1" customWidth="1"/>
    <col min="57" max="57" width="14.5546875" style="42" bestFit="1" customWidth="1"/>
    <col min="58" max="58" width="15.6640625" style="42" bestFit="1" customWidth="1"/>
    <col min="59" max="59" width="13.77734375" style="42" bestFit="1" customWidth="1"/>
    <col min="60" max="60" width="21" style="42" bestFit="1" customWidth="1"/>
    <col min="61" max="61" width="13.77734375" style="42" bestFit="1" customWidth="1"/>
    <col min="62" max="62" width="21" style="42" bestFit="1" customWidth="1"/>
    <col min="63" max="63" width="13.77734375" style="42" bestFit="1" customWidth="1"/>
    <col min="64" max="64" width="13.77734375" style="42" customWidth="1"/>
    <col min="65" max="65" width="16.21875" style="42" bestFit="1" customWidth="1"/>
    <col min="66" max="66" width="16.5546875" style="42" bestFit="1" customWidth="1"/>
    <col min="67" max="67" width="17.6640625" style="47" bestFit="1" customWidth="1"/>
    <col min="68" max="69" width="18.21875" style="42" bestFit="1" customWidth="1"/>
    <col min="70" max="70" width="18.21875" style="47" bestFit="1" customWidth="1"/>
    <col min="71" max="73" width="17.88671875" style="42" bestFit="1" customWidth="1"/>
    <col min="74" max="74" width="18.21875" style="47" bestFit="1" customWidth="1"/>
    <col min="75" max="78" width="17.6640625" style="42" bestFit="1" customWidth="1"/>
    <col min="79" max="79" width="18.21875" style="47" bestFit="1" customWidth="1"/>
    <col min="80" max="84" width="17.6640625" style="42" bestFit="1" customWidth="1"/>
    <col min="85" max="85" width="3.33203125" style="42" customWidth="1"/>
    <col min="86" max="86" width="20.44140625" style="42" bestFit="1" customWidth="1"/>
    <col min="87" max="87" width="13.77734375" style="42" customWidth="1"/>
    <col min="88" max="90" width="21" style="42" bestFit="1" customWidth="1"/>
    <col min="91" max="91" width="20.6640625" style="42" bestFit="1" customWidth="1"/>
    <col min="92" max="92" width="12.33203125" style="203" hidden="1" customWidth="1"/>
    <col min="93" max="93" width="17.33203125" style="42" hidden="1" customWidth="1"/>
    <col min="94" max="94" width="18.44140625" style="42" hidden="1" customWidth="1"/>
    <col min="95" max="95" width="19.33203125" style="42" hidden="1" customWidth="1"/>
    <col min="96" max="97" width="18.44140625" style="42" hidden="1" customWidth="1"/>
    <col min="98" max="99" width="17.33203125" style="42" hidden="1" customWidth="1"/>
    <col min="100" max="100" width="18.21875" style="42" hidden="1" customWidth="1"/>
    <col min="101" max="101" width="18.77734375" style="42" hidden="1" customWidth="1"/>
    <col min="102" max="103" width="18.21875" style="42" hidden="1" customWidth="1"/>
    <col min="104" max="104" width="17.33203125" style="42" hidden="1" customWidth="1"/>
    <col min="105" max="105" width="17.109375" style="42" hidden="1" customWidth="1"/>
    <col min="106" max="106" width="17.6640625" style="42" hidden="1" customWidth="1"/>
    <col min="107" max="107" width="19.5546875" style="42" hidden="1" customWidth="1"/>
    <col min="108" max="109" width="17.6640625" style="42" hidden="1" customWidth="1"/>
    <col min="110" max="111" width="17.109375" style="42" hidden="1" customWidth="1"/>
    <col min="112" max="112" width="17.33203125" style="42" hidden="1" customWidth="1"/>
    <col min="113" max="113" width="19" style="42" hidden="1" customWidth="1"/>
    <col min="114" max="115" width="17.33203125" style="42" hidden="1" customWidth="1"/>
    <col min="116" max="116" width="17.109375" style="42" hidden="1" customWidth="1"/>
    <col min="117" max="117" width="16.5546875" style="42" hidden="1" customWidth="1"/>
    <col min="118" max="118" width="17.109375" style="42" hidden="1" customWidth="1"/>
    <col min="119" max="119" width="19" style="42" hidden="1" customWidth="1"/>
    <col min="120" max="121" width="17.109375" style="42" hidden="1" customWidth="1"/>
    <col min="122" max="122" width="16.5546875" style="42" hidden="1" customWidth="1"/>
    <col min="123" max="123" width="11.88671875" style="203" hidden="1" customWidth="1"/>
    <col min="124" max="124" width="13.21875" style="210" bestFit="1" customWidth="1"/>
    <col min="125" max="125" width="115.44140625" style="101" bestFit="1" customWidth="1"/>
    <col min="126" max="126" width="15.6640625" style="101" bestFit="1" customWidth="1"/>
    <col min="127" max="127" width="16" style="101" bestFit="1" customWidth="1"/>
    <col min="128" max="130" width="14.88671875" style="101" bestFit="1" customWidth="1"/>
    <col min="131" max="131" width="14.88671875" style="441" customWidth="1"/>
    <col min="132" max="132" width="6.33203125" style="441" customWidth="1"/>
    <col min="134" max="16384" width="8.88671875" style="42"/>
  </cols>
  <sheetData>
    <row r="1" spans="1:132" ht="30.6">
      <c r="A1" s="284"/>
      <c r="E1" s="101"/>
      <c r="F1" s="101"/>
      <c r="G1" s="101"/>
      <c r="I1" s="596" t="s">
        <v>208</v>
      </c>
      <c r="J1" s="596"/>
      <c r="K1" s="596"/>
      <c r="L1" s="596"/>
      <c r="M1" s="597" t="s">
        <v>215</v>
      </c>
      <c r="N1" s="597"/>
      <c r="O1" s="598" t="s">
        <v>211</v>
      </c>
      <c r="P1" s="598"/>
      <c r="Q1" s="598"/>
      <c r="R1" s="598"/>
      <c r="S1" s="287">
        <v>0.1</v>
      </c>
      <c r="T1" s="287">
        <v>0.2</v>
      </c>
      <c r="U1" s="287">
        <v>0.1</v>
      </c>
      <c r="V1" s="288">
        <v>0.6</v>
      </c>
      <c r="X1" s="343"/>
      <c r="Y1" s="344"/>
      <c r="Z1" s="343"/>
      <c r="AA1" s="343"/>
      <c r="AB1" s="343"/>
      <c r="AC1" s="343"/>
      <c r="AD1" s="343"/>
      <c r="AE1" s="518">
        <f>SUM(AE3:AE48)</f>
        <v>154079.99999999997</v>
      </c>
      <c r="AF1" s="46">
        <f>AH5-AE1</f>
        <v>0</v>
      </c>
    </row>
    <row r="2" spans="1:132" s="48" customFormat="1" ht="63">
      <c r="A2" s="341" t="s">
        <v>3</v>
      </c>
      <c r="B2" s="342" t="s">
        <v>82</v>
      </c>
      <c r="C2" s="341" t="s">
        <v>85</v>
      </c>
      <c r="D2" s="341" t="s">
        <v>202</v>
      </c>
      <c r="E2" s="341" t="s">
        <v>96</v>
      </c>
      <c r="F2" s="341" t="s">
        <v>185</v>
      </c>
      <c r="G2" s="341" t="s">
        <v>186</v>
      </c>
      <c r="H2" s="341" t="s">
        <v>83</v>
      </c>
      <c r="I2" s="336" t="s">
        <v>64</v>
      </c>
      <c r="J2" s="336" t="s">
        <v>65</v>
      </c>
      <c r="K2" s="336" t="s">
        <v>63</v>
      </c>
      <c r="L2" s="336" t="s">
        <v>214</v>
      </c>
      <c r="M2" s="337" t="s">
        <v>212</v>
      </c>
      <c r="N2" s="338" t="s">
        <v>213</v>
      </c>
      <c r="O2" s="289" t="s">
        <v>392</v>
      </c>
      <c r="P2" s="289" t="s">
        <v>394</v>
      </c>
      <c r="Q2" s="339" t="s">
        <v>209</v>
      </c>
      <c r="R2" s="340" t="s">
        <v>210</v>
      </c>
      <c r="S2" s="290" t="s">
        <v>204</v>
      </c>
      <c r="T2" s="290" t="s">
        <v>205</v>
      </c>
      <c r="U2" s="290" t="s">
        <v>206</v>
      </c>
      <c r="V2" s="291" t="s">
        <v>84</v>
      </c>
      <c r="W2" s="345" t="s">
        <v>4</v>
      </c>
      <c r="X2" s="345" t="s">
        <v>17</v>
      </c>
      <c r="Y2" s="345" t="s">
        <v>18</v>
      </c>
      <c r="Z2" s="345" t="s">
        <v>19</v>
      </c>
      <c r="AA2" s="346" t="s">
        <v>6</v>
      </c>
      <c r="AB2" s="346" t="s">
        <v>7</v>
      </c>
      <c r="AC2" s="347" t="s">
        <v>232</v>
      </c>
      <c r="AD2" s="348" t="s">
        <v>9</v>
      </c>
      <c r="AE2" s="349" t="s">
        <v>8</v>
      </c>
      <c r="AF2" s="45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BA2" s="212"/>
      <c r="BM2" s="128"/>
      <c r="BN2" s="128"/>
      <c r="BO2" s="128"/>
      <c r="BP2" s="128"/>
      <c r="BQ2" s="128"/>
      <c r="BR2" s="128"/>
      <c r="BS2" s="128"/>
      <c r="BT2" s="128"/>
      <c r="BU2" s="99"/>
      <c r="BV2" s="174"/>
      <c r="BW2" s="174"/>
      <c r="BX2" s="174"/>
      <c r="BY2" s="99"/>
      <c r="BZ2" s="99"/>
      <c r="CA2" s="174"/>
      <c r="CB2" s="174"/>
      <c r="CC2" s="174"/>
      <c r="CD2" s="174"/>
      <c r="CE2" s="99"/>
      <c r="CF2" s="99"/>
      <c r="CG2" s="42"/>
      <c r="CH2" s="128"/>
      <c r="CJ2" s="128"/>
      <c r="CK2" s="174"/>
      <c r="CL2" s="174"/>
      <c r="CM2" s="128"/>
      <c r="CN2" s="268"/>
      <c r="CO2" s="551" t="s">
        <v>310</v>
      </c>
      <c r="CP2" s="551"/>
      <c r="CQ2" s="551"/>
      <c r="CR2" s="551"/>
      <c r="CS2" s="551"/>
      <c r="CT2" s="551"/>
      <c r="CU2" s="551"/>
      <c r="CV2" s="551"/>
      <c r="CW2" s="551"/>
      <c r="CX2" s="551"/>
      <c r="CY2" s="551"/>
      <c r="CZ2" s="551"/>
      <c r="DA2" s="551"/>
      <c r="DB2" s="551"/>
      <c r="DC2" s="551"/>
      <c r="DD2" s="551"/>
      <c r="DE2" s="551"/>
      <c r="DF2" s="551"/>
      <c r="DG2" s="551"/>
      <c r="DH2" s="551"/>
      <c r="DI2" s="551"/>
      <c r="DJ2" s="551"/>
      <c r="DK2" s="551"/>
      <c r="DL2" s="551"/>
      <c r="DM2" s="551"/>
      <c r="DN2" s="551"/>
      <c r="DO2" s="551"/>
      <c r="DP2" s="551"/>
      <c r="DQ2" s="551"/>
      <c r="DR2" s="551"/>
      <c r="DS2" s="204"/>
      <c r="DT2" s="211"/>
      <c r="DU2" s="275" t="s">
        <v>387</v>
      </c>
      <c r="DV2" s="275"/>
      <c r="DW2" s="275"/>
      <c r="DX2" s="275"/>
      <c r="DY2" s="275"/>
      <c r="DZ2" s="275"/>
      <c r="EA2" s="442"/>
      <c r="EB2" s="442"/>
    </row>
    <row r="3" spans="1:132" s="50" customFormat="1" ht="29.4" thickBot="1">
      <c r="A3" s="292">
        <v>1</v>
      </c>
      <c r="B3" s="293">
        <v>45566</v>
      </c>
      <c r="C3" s="294" t="s">
        <v>307</v>
      </c>
      <c r="D3" s="295">
        <v>100</v>
      </c>
      <c r="E3" s="296" t="s">
        <v>136</v>
      </c>
      <c r="F3" s="296" t="str">
        <f>VLOOKUP(E3,MT!Y2:AA43,2,0)</f>
        <v>LB</v>
      </c>
      <c r="G3" s="296" t="str">
        <f>VLOOKUP(E3,MT!Y2:AA43,3,0)</f>
        <v>GH</v>
      </c>
      <c r="H3" s="297" t="s">
        <v>94</v>
      </c>
      <c r="I3" s="298" t="s">
        <v>331</v>
      </c>
      <c r="J3" s="298" t="s">
        <v>331</v>
      </c>
      <c r="K3" s="298" t="s">
        <v>308</v>
      </c>
      <c r="L3" s="298" t="s">
        <v>343</v>
      </c>
      <c r="M3" s="299"/>
      <c r="N3" s="299"/>
      <c r="O3" s="300">
        <v>45566</v>
      </c>
      <c r="P3" s="301"/>
      <c r="Q3" s="301" t="s">
        <v>390</v>
      </c>
      <c r="R3" s="301" t="s">
        <v>391</v>
      </c>
      <c r="S3" s="302"/>
      <c r="T3" s="293"/>
      <c r="U3" s="293"/>
      <c r="V3" s="303" t="s">
        <v>66</v>
      </c>
      <c r="W3" s="350" t="s">
        <v>12</v>
      </c>
      <c r="X3" s="351">
        <v>120000068809</v>
      </c>
      <c r="Y3" s="320" t="s">
        <v>316</v>
      </c>
      <c r="Z3" s="352" t="s">
        <v>20</v>
      </c>
      <c r="AA3" s="353">
        <f>VLOOKUP(W3,MT!$G$2:$J$5,3)</f>
        <v>24</v>
      </c>
      <c r="AB3" s="353">
        <f>VLOOKUP(W3,MT!$G$2:$J$5,4)</f>
        <v>2</v>
      </c>
      <c r="AC3" s="354">
        <v>60000</v>
      </c>
      <c r="AD3" s="355">
        <f>AC3/AB3</f>
        <v>30000</v>
      </c>
      <c r="AE3" s="356">
        <f>AD3/12</f>
        <v>2500</v>
      </c>
      <c r="AF3" s="49"/>
      <c r="AG3" s="600" t="s">
        <v>411</v>
      </c>
      <c r="AH3" s="600"/>
      <c r="AI3" s="600"/>
      <c r="AJ3" s="600"/>
      <c r="AK3" s="600"/>
      <c r="AL3" s="600"/>
      <c r="AM3" s="600"/>
      <c r="AN3" s="600"/>
      <c r="AO3" s="44"/>
      <c r="AP3" s="469"/>
      <c r="AQ3" s="469"/>
      <c r="BA3" s="215"/>
      <c r="BB3" s="599" t="s">
        <v>309</v>
      </c>
      <c r="BC3" s="599"/>
      <c r="BD3" s="599"/>
      <c r="BE3" s="599"/>
      <c r="BF3" s="599"/>
      <c r="BG3" s="599"/>
      <c r="BH3" s="599"/>
      <c r="BI3" s="599"/>
      <c r="BJ3" s="599"/>
      <c r="BK3" s="599"/>
      <c r="BL3" s="280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280"/>
      <c r="CJ3" s="41"/>
      <c r="CK3" s="41"/>
      <c r="CL3" s="41"/>
      <c r="CM3" s="201"/>
      <c r="CN3" s="269"/>
      <c r="CQ3" s="97"/>
      <c r="CR3" s="97"/>
      <c r="CS3" s="97"/>
      <c r="CT3" s="97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200" t="s">
        <v>246</v>
      </c>
      <c r="DS3" s="202"/>
      <c r="DT3" s="213"/>
      <c r="DU3" s="214"/>
      <c r="DV3" s="214"/>
      <c r="DW3" s="101"/>
      <c r="DX3" s="101"/>
      <c r="DY3" s="101"/>
      <c r="DZ3" s="215"/>
      <c r="EA3" s="443"/>
      <c r="EB3" s="443"/>
    </row>
    <row r="4" spans="1:132" ht="27.6" thickTop="1" thickBot="1">
      <c r="A4" s="292">
        <v>2</v>
      </c>
      <c r="B4" s="293">
        <v>45567</v>
      </c>
      <c r="C4" s="294" t="s">
        <v>311</v>
      </c>
      <c r="D4" s="295">
        <v>260</v>
      </c>
      <c r="E4" s="296" t="s">
        <v>122</v>
      </c>
      <c r="F4" s="296" t="str">
        <f>VLOOKUP(E4,MT!Y3:AA44,2,0)</f>
        <v>LK</v>
      </c>
      <c r="G4" s="296" t="str">
        <f>VLOOKUP(E4,MT!Y3:AA44,3,0)</f>
        <v>C</v>
      </c>
      <c r="H4" s="297" t="s">
        <v>92</v>
      </c>
      <c r="I4" s="304" t="s">
        <v>329</v>
      </c>
      <c r="J4" s="298" t="s">
        <v>314</v>
      </c>
      <c r="K4" s="298" t="s">
        <v>312</v>
      </c>
      <c r="L4" s="298" t="s">
        <v>344</v>
      </c>
      <c r="M4" s="299"/>
      <c r="N4" s="299"/>
      <c r="O4" s="300">
        <v>45689</v>
      </c>
      <c r="P4" s="301" t="s">
        <v>393</v>
      </c>
      <c r="Q4" s="301"/>
      <c r="R4" s="301"/>
      <c r="S4" s="302"/>
      <c r="T4" s="293"/>
      <c r="U4" s="293"/>
      <c r="V4" s="303" t="s">
        <v>68</v>
      </c>
      <c r="W4" s="350" t="s">
        <v>12</v>
      </c>
      <c r="X4" s="351"/>
      <c r="Y4" s="320" t="s">
        <v>313</v>
      </c>
      <c r="Z4" s="352" t="s">
        <v>20</v>
      </c>
      <c r="AA4" s="353">
        <f>VLOOKUP(W4,MT!$G$2:$J$5,3)</f>
        <v>24</v>
      </c>
      <c r="AB4" s="353">
        <f>VLOOKUP(W4,MT!$G$2:$J$5,4)</f>
        <v>2</v>
      </c>
      <c r="AC4" s="354">
        <v>1200000</v>
      </c>
      <c r="AD4" s="355">
        <f t="shared" ref="AD4:AD12" si="0">AC4/AB4</f>
        <v>600000</v>
      </c>
      <c r="AE4" s="356">
        <f t="shared" ref="AE4:AE12" si="1">AD4/12</f>
        <v>50000</v>
      </c>
      <c r="AF4" s="49"/>
      <c r="AG4" s="474" t="s">
        <v>219</v>
      </c>
      <c r="AH4" s="475">
        <f>AE1-AH5</f>
        <v>0</v>
      </c>
      <c r="AI4" s="474"/>
      <c r="AJ4" s="476">
        <v>12</v>
      </c>
      <c r="AK4" s="477"/>
      <c r="AL4" s="478"/>
      <c r="AM4" s="479"/>
      <c r="AN4" s="479"/>
      <c r="BB4" s="58"/>
      <c r="BC4" s="58"/>
      <c r="BD4" s="63"/>
      <c r="BE4" s="64"/>
      <c r="BF4" s="64"/>
      <c r="BG4" s="64"/>
      <c r="BH4" s="60"/>
      <c r="BI4" s="60"/>
      <c r="BJ4" s="60"/>
      <c r="BK4" s="60"/>
      <c r="BL4" s="60"/>
      <c r="BM4" s="545" t="s">
        <v>13</v>
      </c>
      <c r="BN4" s="547"/>
      <c r="BO4" s="545" t="s">
        <v>12</v>
      </c>
      <c r="BP4" s="546"/>
      <c r="BQ4" s="547"/>
      <c r="BR4" s="545" t="s">
        <v>14</v>
      </c>
      <c r="BS4" s="546"/>
      <c r="BT4" s="546"/>
      <c r="BU4" s="547"/>
      <c r="BV4" s="545" t="s">
        <v>337</v>
      </c>
      <c r="BW4" s="546"/>
      <c r="BX4" s="546"/>
      <c r="BY4" s="546"/>
      <c r="BZ4" s="546"/>
      <c r="CA4" s="545" t="s">
        <v>338</v>
      </c>
      <c r="CB4" s="546"/>
      <c r="CC4" s="546"/>
      <c r="CD4" s="546"/>
      <c r="CE4" s="546"/>
      <c r="CF4" s="547"/>
      <c r="CG4" s="90"/>
      <c r="CH4" s="574"/>
      <c r="CI4" s="575"/>
      <c r="CJ4" s="575"/>
      <c r="CK4" s="575"/>
      <c r="CL4" s="575"/>
      <c r="CM4" s="576"/>
      <c r="CN4" s="270"/>
      <c r="CO4" s="577" t="str">
        <f>AG4</f>
        <v>1.1 กรณียอดขายเกิน 50,000 ฿/M</v>
      </c>
      <c r="CP4" s="577"/>
      <c r="CQ4" s="578"/>
      <c r="CR4" s="578"/>
      <c r="CS4" s="578"/>
      <c r="CT4" s="578"/>
      <c r="CU4" s="578"/>
      <c r="CV4" s="578"/>
      <c r="CW4" s="578"/>
      <c r="CX4" s="578"/>
      <c r="CY4" s="578"/>
      <c r="CZ4" s="578"/>
      <c r="DA4" s="578"/>
      <c r="DB4" s="578"/>
      <c r="DC4" s="578"/>
      <c r="DD4" s="578"/>
      <c r="DE4" s="578"/>
      <c r="DF4" s="579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05"/>
      <c r="DT4" s="216"/>
      <c r="DU4" s="217"/>
      <c r="DV4" s="218" t="s">
        <v>230</v>
      </c>
      <c r="DW4" s="218" t="s">
        <v>230</v>
      </c>
      <c r="DX4" s="218" t="s">
        <v>230</v>
      </c>
      <c r="DY4" s="218" t="s">
        <v>230</v>
      </c>
      <c r="DZ4" s="219" t="s">
        <v>230</v>
      </c>
      <c r="EA4" s="444"/>
      <c r="EB4" s="444"/>
    </row>
    <row r="5" spans="1:132" s="62" customFormat="1" ht="29.4" thickTop="1" thickBot="1">
      <c r="A5" s="292">
        <v>3</v>
      </c>
      <c r="B5" s="293">
        <v>45568</v>
      </c>
      <c r="C5" s="294" t="s">
        <v>311</v>
      </c>
      <c r="D5" s="295">
        <v>260</v>
      </c>
      <c r="E5" s="296" t="s">
        <v>122</v>
      </c>
      <c r="F5" s="296" t="str">
        <f>VLOOKUP(E5,MT!Y4:AA45,2,0)</f>
        <v>LK</v>
      </c>
      <c r="G5" s="296" t="str">
        <f>VLOOKUP(E5,MT!Y4:AA45,3,0)</f>
        <v>C</v>
      </c>
      <c r="H5" s="297" t="s">
        <v>92</v>
      </c>
      <c r="I5" s="304" t="s">
        <v>315</v>
      </c>
      <c r="J5" s="298" t="s">
        <v>314</v>
      </c>
      <c r="K5" s="298" t="s">
        <v>312</v>
      </c>
      <c r="L5" s="298" t="s">
        <v>344</v>
      </c>
      <c r="M5" s="299"/>
      <c r="N5" s="299"/>
      <c r="O5" s="300">
        <v>45690</v>
      </c>
      <c r="P5" s="301" t="s">
        <v>393</v>
      </c>
      <c r="Q5" s="305"/>
      <c r="R5" s="305"/>
      <c r="S5" s="306"/>
      <c r="T5" s="307"/>
      <c r="U5" s="307"/>
      <c r="V5" s="303" t="s">
        <v>68</v>
      </c>
      <c r="W5" s="357" t="s">
        <v>10</v>
      </c>
      <c r="X5" s="358"/>
      <c r="Y5" s="320" t="s">
        <v>313</v>
      </c>
      <c r="Z5" s="352" t="s">
        <v>20</v>
      </c>
      <c r="AA5" s="353">
        <f>VLOOKUP(W5,MT!$G$2:$J$4,3)</f>
        <v>24</v>
      </c>
      <c r="AB5" s="353">
        <f>VLOOKUP(W5,MT!$G$2:$J$4,4)</f>
        <v>2</v>
      </c>
      <c r="AC5" s="359">
        <v>70000</v>
      </c>
      <c r="AD5" s="360">
        <f t="shared" si="0"/>
        <v>35000</v>
      </c>
      <c r="AE5" s="361">
        <f t="shared" si="1"/>
        <v>2916.6666666666665</v>
      </c>
      <c r="AF5" s="61"/>
      <c r="AG5" s="480" t="s">
        <v>218</v>
      </c>
      <c r="AH5" s="542">
        <f>SUM(AH6:AH14)</f>
        <v>154080</v>
      </c>
      <c r="AI5" s="481">
        <f>VLOOKUP($AH$5,MT!$B$1:$D$18,3,TRUE)</f>
        <v>6.6000000000000003E-2</v>
      </c>
      <c r="AJ5" s="482" t="s">
        <v>401</v>
      </c>
      <c r="AK5" s="476">
        <v>24</v>
      </c>
      <c r="AL5" s="483"/>
      <c r="AM5" s="484"/>
      <c r="AN5" s="484"/>
      <c r="AO5" s="470"/>
      <c r="AP5" s="470"/>
      <c r="AQ5" s="470"/>
      <c r="BA5" s="223"/>
      <c r="BB5" s="580"/>
      <c r="BC5" s="581"/>
      <c r="BD5" s="556" t="s">
        <v>233</v>
      </c>
      <c r="BE5" s="556"/>
      <c r="BF5" s="556"/>
      <c r="BG5" s="556"/>
      <c r="BH5" s="556"/>
      <c r="BI5" s="556"/>
      <c r="BJ5" s="556"/>
      <c r="BK5" s="586"/>
      <c r="BL5" s="454"/>
      <c r="BM5" s="587" t="s">
        <v>235</v>
      </c>
      <c r="BN5" s="588"/>
      <c r="BO5" s="587" t="s">
        <v>236</v>
      </c>
      <c r="BP5" s="589"/>
      <c r="BQ5" s="588"/>
      <c r="BR5" s="587" t="s">
        <v>237</v>
      </c>
      <c r="BS5" s="589"/>
      <c r="BT5" s="589"/>
      <c r="BU5" s="588"/>
      <c r="BV5" s="559" t="s">
        <v>375</v>
      </c>
      <c r="BW5" s="560"/>
      <c r="BX5" s="560"/>
      <c r="BY5" s="560"/>
      <c r="BZ5" s="562"/>
      <c r="CA5" s="559" t="s">
        <v>376</v>
      </c>
      <c r="CB5" s="560"/>
      <c r="CC5" s="560"/>
      <c r="CD5" s="561"/>
      <c r="CE5" s="561"/>
      <c r="CF5" s="562"/>
      <c r="CG5" s="91"/>
      <c r="CH5" s="590" t="s">
        <v>15</v>
      </c>
      <c r="CI5" s="591"/>
      <c r="CJ5" s="592"/>
      <c r="CK5" s="593"/>
      <c r="CL5" s="593"/>
      <c r="CM5" s="594"/>
      <c r="CN5" s="271"/>
      <c r="CO5" s="552" t="s">
        <v>220</v>
      </c>
      <c r="CP5" s="553"/>
      <c r="CQ5" s="554"/>
      <c r="CR5" s="554"/>
      <c r="CS5" s="595"/>
      <c r="CT5" s="555"/>
      <c r="CU5" s="552" t="s">
        <v>221</v>
      </c>
      <c r="CV5" s="553"/>
      <c r="CW5" s="554"/>
      <c r="CX5" s="554"/>
      <c r="CY5" s="595"/>
      <c r="CZ5" s="555"/>
      <c r="DA5" s="552" t="s">
        <v>222</v>
      </c>
      <c r="DB5" s="553"/>
      <c r="DC5" s="554"/>
      <c r="DD5" s="554"/>
      <c r="DE5" s="554"/>
      <c r="DF5" s="555"/>
      <c r="DG5" s="552" t="s">
        <v>379</v>
      </c>
      <c r="DH5" s="553"/>
      <c r="DI5" s="554"/>
      <c r="DJ5" s="554"/>
      <c r="DK5" s="554"/>
      <c r="DL5" s="555"/>
      <c r="DM5" s="552" t="s">
        <v>380</v>
      </c>
      <c r="DN5" s="553"/>
      <c r="DO5" s="554"/>
      <c r="DP5" s="554"/>
      <c r="DQ5" s="554"/>
      <c r="DR5" s="555"/>
      <c r="DS5" s="206"/>
      <c r="DT5" s="220"/>
      <c r="DU5" s="568" t="s">
        <v>227</v>
      </c>
      <c r="DV5" s="221" t="s">
        <v>231</v>
      </c>
      <c r="DW5" s="221" t="s">
        <v>231</v>
      </c>
      <c r="DX5" s="221" t="s">
        <v>231</v>
      </c>
      <c r="DY5" s="221" t="s">
        <v>231</v>
      </c>
      <c r="DZ5" s="222" t="s">
        <v>231</v>
      </c>
      <c r="EA5" s="444"/>
      <c r="EB5" s="444"/>
    </row>
    <row r="6" spans="1:132" ht="22.35" customHeight="1" thickBot="1">
      <c r="A6" s="292">
        <v>4</v>
      </c>
      <c r="B6" s="293">
        <v>45568</v>
      </c>
      <c r="C6" s="308" t="s">
        <v>318</v>
      </c>
      <c r="D6" s="309">
        <v>278</v>
      </c>
      <c r="E6" s="310" t="s">
        <v>136</v>
      </c>
      <c r="F6" s="310" t="str">
        <f>VLOOKUP(E6,MT!Y4:AA45,2,0)</f>
        <v>LB</v>
      </c>
      <c r="G6" s="310" t="str">
        <f>VLOOKUP(E6,MT!Y4:AA45,3,0)</f>
        <v>GH</v>
      </c>
      <c r="H6" s="311" t="s">
        <v>92</v>
      </c>
      <c r="I6" s="312" t="s">
        <v>320</v>
      </c>
      <c r="J6" s="312" t="s">
        <v>321</v>
      </c>
      <c r="K6" s="312" t="s">
        <v>317</v>
      </c>
      <c r="L6" s="312" t="s">
        <v>345</v>
      </c>
      <c r="M6" s="313"/>
      <c r="N6" s="313"/>
      <c r="O6" s="314">
        <v>45658</v>
      </c>
      <c r="P6" s="301" t="s">
        <v>393</v>
      </c>
      <c r="Q6" s="301"/>
      <c r="R6" s="301"/>
      <c r="S6" s="302"/>
      <c r="T6" s="293"/>
      <c r="U6" s="293"/>
      <c r="V6" s="303" t="s">
        <v>68</v>
      </c>
      <c r="W6" s="350" t="s">
        <v>14</v>
      </c>
      <c r="X6" s="351"/>
      <c r="Y6" s="320" t="s">
        <v>319</v>
      </c>
      <c r="Z6" s="352" t="s">
        <v>20</v>
      </c>
      <c r="AA6" s="353">
        <f>VLOOKUP(W6,MT!$G$2:$J$5,3)</f>
        <v>36</v>
      </c>
      <c r="AB6" s="353">
        <f>VLOOKUP(W6,MT!$G$2:$J$5,4)</f>
        <v>3</v>
      </c>
      <c r="AC6" s="354">
        <v>900000</v>
      </c>
      <c r="AD6" s="355">
        <f t="shared" si="0"/>
        <v>300000</v>
      </c>
      <c r="AE6" s="356">
        <f t="shared" si="1"/>
        <v>25000</v>
      </c>
      <c r="AF6" s="51"/>
      <c r="AG6" s="485" t="s">
        <v>13</v>
      </c>
      <c r="AH6" s="486">
        <f t="shared" ref="AH6:AH14" si="2">SUMIFS(AE:AE,W:W,AG6)</f>
        <v>2700</v>
      </c>
      <c r="AI6" s="487">
        <f>$AI$5</f>
        <v>6.6000000000000003E-2</v>
      </c>
      <c r="AJ6" s="488">
        <f>AH6*$AI$5*AJ4</f>
        <v>2138.4</v>
      </c>
      <c r="AK6" s="482" t="s">
        <v>402</v>
      </c>
      <c r="AL6" s="476">
        <v>36</v>
      </c>
      <c r="AM6" s="484"/>
      <c r="AN6" s="484"/>
      <c r="AO6" s="471"/>
      <c r="BB6" s="582"/>
      <c r="BC6" s="583"/>
      <c r="BD6" s="570" t="str">
        <f>AG11</f>
        <v>2.ค่าเชื่อมสัญญาณ</v>
      </c>
      <c r="BE6" s="570"/>
      <c r="BF6" s="570" t="str">
        <f>AG12</f>
        <v>3.กำไรจาการขายอุปกรณ์</v>
      </c>
      <c r="BG6" s="570"/>
      <c r="BH6" s="570" t="str">
        <f>AG13</f>
        <v>4.ต่อสัญญาตามกำหนด</v>
      </c>
      <c r="BI6" s="570"/>
      <c r="BJ6" s="570" t="str">
        <f>AG14</f>
        <v>5.ต่อสัญญาล่าช้า</v>
      </c>
      <c r="BK6" s="571"/>
      <c r="BL6" s="616" t="s">
        <v>15</v>
      </c>
      <c r="BM6" s="572"/>
      <c r="BN6" s="85" t="str">
        <f>$AJ$5</f>
        <v>ค่าคอมปีที่1</v>
      </c>
      <c r="BO6" s="557"/>
      <c r="BP6" s="129" t="str">
        <f>$AJ$5</f>
        <v>ค่าคอมปีที่1</v>
      </c>
      <c r="BQ6" s="85" t="str">
        <f>AK6</f>
        <v>ค่าคอมปีที่2</v>
      </c>
      <c r="BR6" s="557"/>
      <c r="BS6" s="129" t="str">
        <f>$AJ$5</f>
        <v>ค่าคอมปีที่1</v>
      </c>
      <c r="BT6" s="129" t="str">
        <f>$AK$6</f>
        <v>ค่าคอมปีที่2</v>
      </c>
      <c r="BU6" s="85" t="str">
        <f>$AL$7</f>
        <v>ค่าคอมปีที่3</v>
      </c>
      <c r="BV6" s="557"/>
      <c r="BW6" s="176" t="str">
        <f>$AJ$5</f>
        <v>ค่าคอมปีที่1</v>
      </c>
      <c r="BX6" s="176" t="str">
        <f>$AK$6</f>
        <v>ค่าคอมปีที่2</v>
      </c>
      <c r="BY6" s="180" t="str">
        <f>$AL$7</f>
        <v>ค่าคอมปีที่3</v>
      </c>
      <c r="BZ6" s="177" t="str">
        <f>$AM$8</f>
        <v>ค่าคอมปีที่ 4</v>
      </c>
      <c r="CA6" s="557"/>
      <c r="CB6" s="176" t="str">
        <f>$AJ$5</f>
        <v>ค่าคอมปีที่1</v>
      </c>
      <c r="CC6" s="175" t="str">
        <f>$AK$6</f>
        <v>ค่าคอมปีที่2</v>
      </c>
      <c r="CD6" s="190" t="str">
        <f>$AL$7</f>
        <v>ค่าคอมปีที่3</v>
      </c>
      <c r="CE6" s="190" t="str">
        <f>$AM$8</f>
        <v>ค่าคอมปีที่ 4</v>
      </c>
      <c r="CF6" s="177" t="str">
        <f>$AN$9</f>
        <v>ค่าคอมปีที่ 5</v>
      </c>
      <c r="CG6" s="92"/>
      <c r="CH6" s="613" t="s">
        <v>241</v>
      </c>
      <c r="CI6" s="614"/>
      <c r="CJ6" s="76" t="s">
        <v>242</v>
      </c>
      <c r="CK6" s="76" t="s">
        <v>243</v>
      </c>
      <c r="CL6" s="76" t="s">
        <v>377</v>
      </c>
      <c r="CM6" s="93" t="s">
        <v>378</v>
      </c>
      <c r="CN6" s="206"/>
      <c r="CO6" s="187">
        <f>SUM(CO10:CO39)</f>
        <v>5966.0680000000011</v>
      </c>
      <c r="CP6" s="77">
        <f>SUM(CP10:CP39)</f>
        <v>11932.136000000002</v>
      </c>
      <c r="CQ6" s="72">
        <f>SUM(CQ10:CQ39)</f>
        <v>71592.816000000006</v>
      </c>
      <c r="CR6" s="65">
        <f>SUM(CR10:CR39)</f>
        <v>11932.136000000002</v>
      </c>
      <c r="CS6" s="171">
        <f>SUM(CS9:CS39)</f>
        <v>11932.136000000002</v>
      </c>
      <c r="CT6" s="80">
        <f>SUM(CT10:CT39)</f>
        <v>5966.0680000000011</v>
      </c>
      <c r="CU6" s="187">
        <f>SUM(CU10:CU39)</f>
        <v>5796.6480000000001</v>
      </c>
      <c r="CV6" s="77">
        <f>SUM(CV10:CV39)</f>
        <v>11593.296</v>
      </c>
      <c r="CW6" s="72">
        <f>SUM(CW10:CW39)</f>
        <v>69559.775999999998</v>
      </c>
      <c r="CX6" s="65">
        <f>SUM(CX10:CX39)</f>
        <v>11593.296</v>
      </c>
      <c r="CY6" s="171">
        <f>SUM(CY9:CY39)</f>
        <v>11593.296</v>
      </c>
      <c r="CZ6" s="80">
        <f>SUM(CZ10:CZ39)</f>
        <v>5796.6480000000001</v>
      </c>
      <c r="DA6" s="187">
        <f>SUM(DA10:DA39)</f>
        <v>2747.4480000000003</v>
      </c>
      <c r="DB6" s="77">
        <f>SUM(DB10:DB39)</f>
        <v>5494.8960000000006</v>
      </c>
      <c r="DC6" s="72">
        <f>SUM(DC10:DC39)</f>
        <v>32969.376000000004</v>
      </c>
      <c r="DD6" s="65">
        <f>SUM(DD10:DD39)</f>
        <v>5494.8960000000006</v>
      </c>
      <c r="DE6" s="171">
        <f>SUM(DE9:DE39)</f>
        <v>5494.8960000000006</v>
      </c>
      <c r="DF6" s="80">
        <f>SUM(DF10:DF39)</f>
        <v>2747.4480000000003</v>
      </c>
      <c r="DG6" s="187">
        <f>SUM(DG10:DG39)</f>
        <v>1165.8240000000003</v>
      </c>
      <c r="DH6" s="77">
        <f>SUM(DH10:DH39)</f>
        <v>2331.6480000000006</v>
      </c>
      <c r="DI6" s="72">
        <f>SUM(DI10:DI39)</f>
        <v>13989.888000000001</v>
      </c>
      <c r="DJ6" s="65">
        <f>SUM(DJ10:DJ39)</f>
        <v>2331.6480000000006</v>
      </c>
      <c r="DK6" s="171">
        <f>SUM(DK9:DK39)</f>
        <v>2331.6480000000006</v>
      </c>
      <c r="DL6" s="80">
        <f>SUM(DL10:DL39)</f>
        <v>1165.8240000000003</v>
      </c>
      <c r="DM6" s="187">
        <f>SUM(DM10:DM39)</f>
        <v>1165.8240000000003</v>
      </c>
      <c r="DN6" s="77">
        <f>SUM(DN10:DN39)</f>
        <v>2331.6480000000006</v>
      </c>
      <c r="DO6" s="72">
        <f>SUM(DO10:DO39)</f>
        <v>13989.888000000001</v>
      </c>
      <c r="DP6" s="65">
        <f>SUM(DP10:DP39)</f>
        <v>2331.6480000000006</v>
      </c>
      <c r="DQ6" s="171">
        <f>SUM(DQ9:DQ39)</f>
        <v>2331.6480000000006</v>
      </c>
      <c r="DR6" s="80">
        <f>SUM(DR10:DR39)</f>
        <v>1165.8240000000003</v>
      </c>
      <c r="DS6" s="207"/>
      <c r="DT6" s="224"/>
      <c r="DU6" s="569"/>
      <c r="DV6" s="556" t="s">
        <v>220</v>
      </c>
      <c r="DW6" s="556" t="s">
        <v>221</v>
      </c>
      <c r="DX6" s="556" t="s">
        <v>222</v>
      </c>
      <c r="DY6" s="556" t="s">
        <v>379</v>
      </c>
      <c r="DZ6" s="567" t="s">
        <v>380</v>
      </c>
      <c r="EA6" s="445"/>
      <c r="EB6" s="445"/>
    </row>
    <row r="7" spans="1:132" ht="21.9" customHeight="1">
      <c r="A7" s="292">
        <v>5</v>
      </c>
      <c r="B7" s="293">
        <v>45569</v>
      </c>
      <c r="C7" s="308" t="s">
        <v>318</v>
      </c>
      <c r="D7" s="309">
        <v>278</v>
      </c>
      <c r="E7" s="310" t="s">
        <v>136</v>
      </c>
      <c r="F7" s="310" t="str">
        <f>VLOOKUP(E7,MT!Y5:AA46,2,0)</f>
        <v>LB</v>
      </c>
      <c r="G7" s="310" t="str">
        <f>VLOOKUP(E7,MT!Y5:AA46,3,0)</f>
        <v>GH</v>
      </c>
      <c r="H7" s="311" t="s">
        <v>92</v>
      </c>
      <c r="I7" s="312" t="s">
        <v>320</v>
      </c>
      <c r="J7" s="312" t="s">
        <v>321</v>
      </c>
      <c r="K7" s="312" t="s">
        <v>317</v>
      </c>
      <c r="L7" s="312" t="s">
        <v>345</v>
      </c>
      <c r="M7" s="313"/>
      <c r="N7" s="313"/>
      <c r="O7" s="314">
        <v>45659</v>
      </c>
      <c r="P7" s="301" t="s">
        <v>393</v>
      </c>
      <c r="Q7" s="301"/>
      <c r="R7" s="301"/>
      <c r="S7" s="302"/>
      <c r="T7" s="293"/>
      <c r="U7" s="293"/>
      <c r="V7" s="303" t="s">
        <v>68</v>
      </c>
      <c r="W7" s="350" t="s">
        <v>10</v>
      </c>
      <c r="X7" s="351"/>
      <c r="Y7" s="320" t="s">
        <v>319</v>
      </c>
      <c r="Z7" s="352" t="s">
        <v>20</v>
      </c>
      <c r="AA7" s="353">
        <f>VLOOKUP(W7,MT!$G$2:$J$5,3)</f>
        <v>36</v>
      </c>
      <c r="AB7" s="353">
        <f>VLOOKUP(W7,MT!$G$2:$J$5,4)</f>
        <v>3</v>
      </c>
      <c r="AC7" s="354">
        <v>15000</v>
      </c>
      <c r="AD7" s="355">
        <f t="shared" si="0"/>
        <v>5000</v>
      </c>
      <c r="AE7" s="356">
        <f t="shared" si="1"/>
        <v>416.66666666666669</v>
      </c>
      <c r="AF7" s="51"/>
      <c r="AG7" s="485" t="s">
        <v>12</v>
      </c>
      <c r="AH7" s="486">
        <f t="shared" si="2"/>
        <v>77000</v>
      </c>
      <c r="AI7" s="487">
        <f>$AI$5</f>
        <v>6.6000000000000003E-2</v>
      </c>
      <c r="AJ7" s="488">
        <f>($AH$7*$AI$5)*AJ4</f>
        <v>60984</v>
      </c>
      <c r="AK7" s="489">
        <f>($AH$7*$AI$5)*AJ4</f>
        <v>60984</v>
      </c>
      <c r="AL7" s="482" t="s">
        <v>403</v>
      </c>
      <c r="AM7" s="490">
        <f>12*4</f>
        <v>48</v>
      </c>
      <c r="AN7" s="484"/>
      <c r="AO7" s="471"/>
      <c r="BB7" s="584"/>
      <c r="BC7" s="585"/>
      <c r="BD7" s="73" t="s">
        <v>234</v>
      </c>
      <c r="BE7" s="74">
        <f>AI11</f>
        <v>0.25</v>
      </c>
      <c r="BF7" s="73" t="s">
        <v>234</v>
      </c>
      <c r="BG7" s="74">
        <f>AI12</f>
        <v>0.25</v>
      </c>
      <c r="BH7" s="96" t="s">
        <v>244</v>
      </c>
      <c r="BI7" s="74">
        <f>AI13</f>
        <v>0.03</v>
      </c>
      <c r="BJ7" s="96" t="s">
        <v>244</v>
      </c>
      <c r="BK7" s="88">
        <f>AI14</f>
        <v>0.01</v>
      </c>
      <c r="BL7" s="617"/>
      <c r="BM7" s="573"/>
      <c r="BN7" s="86">
        <f>$AI$5</f>
        <v>6.6000000000000003E-2</v>
      </c>
      <c r="BO7" s="558"/>
      <c r="BP7" s="75">
        <f t="shared" ref="BP7:BQ7" si="3">$AI$5</f>
        <v>6.6000000000000003E-2</v>
      </c>
      <c r="BQ7" s="86">
        <f t="shared" si="3"/>
        <v>6.6000000000000003E-2</v>
      </c>
      <c r="BR7" s="558"/>
      <c r="BS7" s="75">
        <f t="shared" ref="BS7:CF7" si="4">$AI$5</f>
        <v>6.6000000000000003E-2</v>
      </c>
      <c r="BT7" s="75">
        <f t="shared" si="4"/>
        <v>6.6000000000000003E-2</v>
      </c>
      <c r="BU7" s="86">
        <f t="shared" si="4"/>
        <v>6.6000000000000003E-2</v>
      </c>
      <c r="BV7" s="558"/>
      <c r="BW7" s="75">
        <f t="shared" si="4"/>
        <v>6.6000000000000003E-2</v>
      </c>
      <c r="BX7" s="75">
        <f t="shared" si="4"/>
        <v>6.6000000000000003E-2</v>
      </c>
      <c r="BY7" s="181">
        <f t="shared" si="4"/>
        <v>6.6000000000000003E-2</v>
      </c>
      <c r="BZ7" s="178">
        <f t="shared" si="4"/>
        <v>6.6000000000000003E-2</v>
      </c>
      <c r="CA7" s="558"/>
      <c r="CB7" s="75">
        <f t="shared" si="4"/>
        <v>6.6000000000000003E-2</v>
      </c>
      <c r="CC7" s="185">
        <f t="shared" si="4"/>
        <v>6.6000000000000003E-2</v>
      </c>
      <c r="CD7" s="191">
        <f t="shared" si="4"/>
        <v>6.6000000000000003E-2</v>
      </c>
      <c r="CE7" s="191">
        <f t="shared" si="4"/>
        <v>6.6000000000000003E-2</v>
      </c>
      <c r="CF7" s="178">
        <f t="shared" si="4"/>
        <v>6.6000000000000003E-2</v>
      </c>
      <c r="CG7" s="92"/>
      <c r="CH7" s="94">
        <f t="shared" ref="CH7:CM7" si="5">$AI$5</f>
        <v>6.6000000000000003E-2</v>
      </c>
      <c r="CI7" s="615" t="s">
        <v>400</v>
      </c>
      <c r="CJ7" s="75">
        <f t="shared" si="5"/>
        <v>6.6000000000000003E-2</v>
      </c>
      <c r="CK7" s="75">
        <f t="shared" si="5"/>
        <v>6.6000000000000003E-2</v>
      </c>
      <c r="CL7" s="75">
        <f t="shared" si="5"/>
        <v>6.6000000000000003E-2</v>
      </c>
      <c r="CM7" s="86">
        <f t="shared" si="5"/>
        <v>6.6000000000000003E-2</v>
      </c>
      <c r="CN7" s="272"/>
      <c r="CO7" s="188">
        <v>0.05</v>
      </c>
      <c r="CP7" s="78">
        <v>0.1</v>
      </c>
      <c r="CQ7" s="66">
        <v>0.6</v>
      </c>
      <c r="CR7" s="66">
        <v>0.1</v>
      </c>
      <c r="CS7" s="66">
        <v>0.1</v>
      </c>
      <c r="CT7" s="81">
        <v>0.05</v>
      </c>
      <c r="CU7" s="188">
        <v>0.05</v>
      </c>
      <c r="CV7" s="78">
        <v>0.1</v>
      </c>
      <c r="CW7" s="66">
        <v>0.6</v>
      </c>
      <c r="CX7" s="66">
        <v>0.1</v>
      </c>
      <c r="CY7" s="66">
        <v>0.1</v>
      </c>
      <c r="CZ7" s="81">
        <v>0.05</v>
      </c>
      <c r="DA7" s="188">
        <v>0.05</v>
      </c>
      <c r="DB7" s="78">
        <v>0.1</v>
      </c>
      <c r="DC7" s="66">
        <v>0.6</v>
      </c>
      <c r="DD7" s="66">
        <v>0.1</v>
      </c>
      <c r="DE7" s="66">
        <v>0.1</v>
      </c>
      <c r="DF7" s="81">
        <v>0.05</v>
      </c>
      <c r="DG7" s="188">
        <v>0.05</v>
      </c>
      <c r="DH7" s="78">
        <v>0.1</v>
      </c>
      <c r="DI7" s="66">
        <v>0.6</v>
      </c>
      <c r="DJ7" s="66">
        <v>0.1</v>
      </c>
      <c r="DK7" s="66">
        <v>0.1</v>
      </c>
      <c r="DL7" s="81">
        <v>0.05</v>
      </c>
      <c r="DM7" s="188">
        <v>0.05</v>
      </c>
      <c r="DN7" s="78">
        <v>0.1</v>
      </c>
      <c r="DO7" s="66">
        <v>0.6</v>
      </c>
      <c r="DP7" s="66">
        <v>0.1</v>
      </c>
      <c r="DQ7" s="66">
        <v>0.1</v>
      </c>
      <c r="DR7" s="81">
        <v>0.05</v>
      </c>
      <c r="DS7" s="208"/>
      <c r="DU7" s="569"/>
      <c r="DV7" s="556"/>
      <c r="DW7" s="556"/>
      <c r="DX7" s="556"/>
      <c r="DY7" s="556"/>
      <c r="DZ7" s="567"/>
      <c r="EA7" s="445"/>
      <c r="EB7" s="445"/>
    </row>
    <row r="8" spans="1:132" ht="21.9" customHeight="1">
      <c r="A8" s="292">
        <v>6</v>
      </c>
      <c r="B8" s="293">
        <v>45569</v>
      </c>
      <c r="C8" s="294" t="s">
        <v>322</v>
      </c>
      <c r="D8" s="295">
        <v>240</v>
      </c>
      <c r="E8" s="310" t="s">
        <v>122</v>
      </c>
      <c r="F8" s="296" t="str">
        <f>VLOOKUP(E8,MT!Y5:AA46,2,0)</f>
        <v>LK</v>
      </c>
      <c r="G8" s="296" t="str">
        <f>VLOOKUP(E8,MT!Y5:AA46,3,0)</f>
        <v>C</v>
      </c>
      <c r="H8" s="297" t="s">
        <v>92</v>
      </c>
      <c r="I8" s="312" t="s">
        <v>325</v>
      </c>
      <c r="J8" s="298" t="s">
        <v>331</v>
      </c>
      <c r="K8" s="298" t="s">
        <v>323</v>
      </c>
      <c r="L8" s="298" t="s">
        <v>346</v>
      </c>
      <c r="M8" s="299"/>
      <c r="N8" s="299"/>
      <c r="O8" s="300">
        <v>45658</v>
      </c>
      <c r="P8" s="301" t="s">
        <v>393</v>
      </c>
      <c r="Q8" s="301"/>
      <c r="R8" s="301"/>
      <c r="S8" s="302"/>
      <c r="T8" s="293"/>
      <c r="U8" s="293"/>
      <c r="V8" s="315" t="s">
        <v>67</v>
      </c>
      <c r="W8" s="350" t="s">
        <v>12</v>
      </c>
      <c r="X8" s="351"/>
      <c r="Y8" s="320" t="s">
        <v>324</v>
      </c>
      <c r="Z8" s="352" t="s">
        <v>20</v>
      </c>
      <c r="AA8" s="353">
        <f>VLOOKUP(W8,MT!$G$2:$J$5,3)</f>
        <v>24</v>
      </c>
      <c r="AB8" s="353">
        <f>VLOOKUP(W8,MT!$G$2:$J$5,4)</f>
        <v>2</v>
      </c>
      <c r="AC8" s="354">
        <v>480000</v>
      </c>
      <c r="AD8" s="355">
        <f t="shared" si="0"/>
        <v>240000</v>
      </c>
      <c r="AE8" s="356">
        <f t="shared" si="1"/>
        <v>20000</v>
      </c>
      <c r="AG8" s="485" t="s">
        <v>14</v>
      </c>
      <c r="AH8" s="486">
        <f t="shared" si="2"/>
        <v>39940</v>
      </c>
      <c r="AI8" s="487">
        <f>$AI$5</f>
        <v>6.6000000000000003E-2</v>
      </c>
      <c r="AJ8" s="488">
        <f>($AH$8*$AI$5)*AJ4</f>
        <v>31632.48</v>
      </c>
      <c r="AK8" s="489">
        <f>($AH$8*$AI$5)*AJ4</f>
        <v>31632.48</v>
      </c>
      <c r="AL8" s="491">
        <f>($AH$8*$AI$5)*AJ4</f>
        <v>31632.48</v>
      </c>
      <c r="AM8" s="492" t="s">
        <v>404</v>
      </c>
      <c r="AN8" s="493">
        <f>12*5</f>
        <v>60</v>
      </c>
      <c r="AO8" s="471"/>
      <c r="BB8" s="67" t="s">
        <v>84</v>
      </c>
      <c r="BC8" s="67" t="s">
        <v>218</v>
      </c>
      <c r="BD8" s="67" t="s">
        <v>226</v>
      </c>
      <c r="BE8" s="68" t="s">
        <v>62</v>
      </c>
      <c r="BF8" s="67" t="s">
        <v>226</v>
      </c>
      <c r="BG8" s="68" t="s">
        <v>62</v>
      </c>
      <c r="BH8" s="67" t="s">
        <v>226</v>
      </c>
      <c r="BI8" s="68" t="s">
        <v>62</v>
      </c>
      <c r="BJ8" s="67" t="s">
        <v>226</v>
      </c>
      <c r="BK8" s="83" t="s">
        <v>62</v>
      </c>
      <c r="BL8" s="617"/>
      <c r="BM8" s="84" t="s">
        <v>226</v>
      </c>
      <c r="BN8" s="89" t="s">
        <v>62</v>
      </c>
      <c r="BO8" s="84" t="s">
        <v>226</v>
      </c>
      <c r="BP8" s="68" t="s">
        <v>62</v>
      </c>
      <c r="BQ8" s="87" t="s">
        <v>62</v>
      </c>
      <c r="BR8" s="84" t="s">
        <v>226</v>
      </c>
      <c r="BS8" s="68" t="s">
        <v>62</v>
      </c>
      <c r="BT8" s="69" t="s">
        <v>62</v>
      </c>
      <c r="BU8" s="87" t="s">
        <v>62</v>
      </c>
      <c r="BV8" s="84" t="s">
        <v>226</v>
      </c>
      <c r="BW8" s="68" t="s">
        <v>62</v>
      </c>
      <c r="BX8" s="69" t="s">
        <v>62</v>
      </c>
      <c r="BY8" s="182" t="s">
        <v>62</v>
      </c>
      <c r="BZ8" s="179" t="s">
        <v>62</v>
      </c>
      <c r="CA8" s="84" t="s">
        <v>226</v>
      </c>
      <c r="CB8" s="68" t="s">
        <v>62</v>
      </c>
      <c r="CC8" s="186" t="s">
        <v>62</v>
      </c>
      <c r="CD8" s="192" t="s">
        <v>62</v>
      </c>
      <c r="CE8" s="192" t="s">
        <v>62</v>
      </c>
      <c r="CF8" s="179" t="s">
        <v>62</v>
      </c>
      <c r="CG8" s="92"/>
      <c r="CH8" s="95" t="s">
        <v>62</v>
      </c>
      <c r="CI8" s="615"/>
      <c r="CJ8" s="69" t="s">
        <v>62</v>
      </c>
      <c r="CK8" s="69" t="s">
        <v>62</v>
      </c>
      <c r="CL8" s="69" t="s">
        <v>62</v>
      </c>
      <c r="CM8" s="87" t="s">
        <v>62</v>
      </c>
      <c r="CN8" s="273"/>
      <c r="CO8" s="189" t="s">
        <v>306</v>
      </c>
      <c r="CP8" s="79" t="s">
        <v>204</v>
      </c>
      <c r="CQ8" s="70" t="s">
        <v>216</v>
      </c>
      <c r="CR8" s="71" t="s">
        <v>278</v>
      </c>
      <c r="CS8" s="172" t="s">
        <v>217</v>
      </c>
      <c r="CT8" s="82" t="s">
        <v>305</v>
      </c>
      <c r="CU8" s="189" t="s">
        <v>306</v>
      </c>
      <c r="CV8" s="79" t="s">
        <v>204</v>
      </c>
      <c r="CW8" s="70" t="s">
        <v>216</v>
      </c>
      <c r="CX8" s="71" t="s">
        <v>278</v>
      </c>
      <c r="CY8" s="172" t="s">
        <v>217</v>
      </c>
      <c r="CZ8" s="82" t="s">
        <v>305</v>
      </c>
      <c r="DA8" s="189" t="s">
        <v>306</v>
      </c>
      <c r="DB8" s="79" t="s">
        <v>204</v>
      </c>
      <c r="DC8" s="70" t="s">
        <v>216</v>
      </c>
      <c r="DD8" s="71" t="s">
        <v>278</v>
      </c>
      <c r="DE8" s="172" t="s">
        <v>217</v>
      </c>
      <c r="DF8" s="82" t="s">
        <v>305</v>
      </c>
      <c r="DG8" s="189" t="s">
        <v>306</v>
      </c>
      <c r="DH8" s="79" t="s">
        <v>204</v>
      </c>
      <c r="DI8" s="70" t="s">
        <v>216</v>
      </c>
      <c r="DJ8" s="71" t="s">
        <v>278</v>
      </c>
      <c r="DK8" s="172" t="s">
        <v>217</v>
      </c>
      <c r="DL8" s="82" t="s">
        <v>305</v>
      </c>
      <c r="DM8" s="189" t="s">
        <v>306</v>
      </c>
      <c r="DN8" s="79" t="s">
        <v>204</v>
      </c>
      <c r="DO8" s="70" t="s">
        <v>216</v>
      </c>
      <c r="DP8" s="71" t="s">
        <v>278</v>
      </c>
      <c r="DQ8" s="172" t="s">
        <v>217</v>
      </c>
      <c r="DR8" s="82" t="s">
        <v>305</v>
      </c>
      <c r="DS8" s="209"/>
      <c r="DT8" s="225"/>
      <c r="DU8" s="569"/>
      <c r="DV8" s="226">
        <f>SUM(DV10:DV44)</f>
        <v>119321.36000000002</v>
      </c>
      <c r="DW8" s="226">
        <f>SUM(DW10:DW44)</f>
        <v>115932.96000000002</v>
      </c>
      <c r="DX8" s="226">
        <f>SUM(DX10:DX44)</f>
        <v>54948.960000000006</v>
      </c>
      <c r="DY8" s="226">
        <f>SUM(DY10:DY44)</f>
        <v>23316.480000000003</v>
      </c>
      <c r="DZ8" s="227">
        <f>SUM(DZ10:DZ44)</f>
        <v>23316.480000000003</v>
      </c>
      <c r="EA8" s="446"/>
      <c r="EB8" s="446"/>
    </row>
    <row r="9" spans="1:132" ht="26.4">
      <c r="A9" s="292">
        <v>7</v>
      </c>
      <c r="B9" s="293">
        <v>45570</v>
      </c>
      <c r="C9" s="294" t="s">
        <v>326</v>
      </c>
      <c r="D9" s="295">
        <v>64</v>
      </c>
      <c r="E9" s="310" t="s">
        <v>134</v>
      </c>
      <c r="F9" s="296" t="str">
        <f>VLOOKUP(E9,MT!Y6:AA47,2,0)</f>
        <v>ON</v>
      </c>
      <c r="G9" s="296" t="str">
        <f>VLOOKUP(E9,MT!Y6:AA47,3,0)</f>
        <v>BD</v>
      </c>
      <c r="H9" s="297" t="s">
        <v>92</v>
      </c>
      <c r="I9" s="312" t="s">
        <v>327</v>
      </c>
      <c r="J9" s="298" t="s">
        <v>328</v>
      </c>
      <c r="K9" s="298" t="s">
        <v>331</v>
      </c>
      <c r="L9" s="298" t="s">
        <v>331</v>
      </c>
      <c r="M9" s="299"/>
      <c r="N9" s="299"/>
      <c r="O9" s="300">
        <v>45658</v>
      </c>
      <c r="P9" s="301" t="s">
        <v>393</v>
      </c>
      <c r="Q9" s="301"/>
      <c r="R9" s="301"/>
      <c r="S9" s="302"/>
      <c r="T9" s="293"/>
      <c r="U9" s="293"/>
      <c r="V9" s="315" t="s">
        <v>70</v>
      </c>
      <c r="W9" s="362" t="s">
        <v>14</v>
      </c>
      <c r="X9" s="363"/>
      <c r="Y9" s="364" t="s">
        <v>330</v>
      </c>
      <c r="Z9" s="365" t="s">
        <v>20</v>
      </c>
      <c r="AA9" s="366">
        <f>VLOOKUP(W9,MT!$G$2:$J$5,3)</f>
        <v>36</v>
      </c>
      <c r="AB9" s="366">
        <f>VLOOKUP(W9,MT!$G$2:$J$5,4)</f>
        <v>3</v>
      </c>
      <c r="AC9" s="367">
        <v>195840</v>
      </c>
      <c r="AD9" s="368">
        <f t="shared" si="0"/>
        <v>65280</v>
      </c>
      <c r="AE9" s="356">
        <f t="shared" si="1"/>
        <v>5440</v>
      </c>
      <c r="AG9" s="485" t="s">
        <v>337</v>
      </c>
      <c r="AH9" s="486">
        <f t="shared" si="2"/>
        <v>0</v>
      </c>
      <c r="AI9" s="487">
        <f t="shared" ref="AI9:AI10" si="6">$AI$5</f>
        <v>6.6000000000000003E-2</v>
      </c>
      <c r="AJ9" s="494">
        <f>($AH$9*$AI$5)*AJ4</f>
        <v>0</v>
      </c>
      <c r="AK9" s="494">
        <f>($AH$9*$AI$5)*AJ4</f>
        <v>0</v>
      </c>
      <c r="AL9" s="494">
        <f>($AH$9*$AI$5)*AJ4</f>
        <v>0</v>
      </c>
      <c r="AM9" s="494">
        <f>($AH$9*$AI$5)*AJ4</f>
        <v>0</v>
      </c>
      <c r="AN9" s="495" t="s">
        <v>405</v>
      </c>
      <c r="AO9" s="471"/>
      <c r="BB9" s="380"/>
      <c r="BC9" s="381">
        <f t="shared" ref="BC9:CF9" si="7">SUM(BC10:BC39)</f>
        <v>154080.00000000003</v>
      </c>
      <c r="BD9" s="382">
        <f t="shared" si="7"/>
        <v>4999.9999999999991</v>
      </c>
      <c r="BE9" s="383">
        <f t="shared" si="7"/>
        <v>1249.9999999999998</v>
      </c>
      <c r="BF9" s="382">
        <f t="shared" si="7"/>
        <v>0</v>
      </c>
      <c r="BG9" s="383">
        <f t="shared" si="7"/>
        <v>0</v>
      </c>
      <c r="BH9" s="382">
        <f t="shared" si="7"/>
        <v>0</v>
      </c>
      <c r="BI9" s="383">
        <f t="shared" si="7"/>
        <v>0</v>
      </c>
      <c r="BJ9" s="382">
        <f t="shared" si="7"/>
        <v>0</v>
      </c>
      <c r="BK9" s="384">
        <f t="shared" si="7"/>
        <v>0</v>
      </c>
      <c r="BL9" s="467">
        <f>SUM(BL10:BL38)</f>
        <v>1249.9999999999998</v>
      </c>
      <c r="BM9" s="385">
        <f>SUM(BM10:BM39)</f>
        <v>2700</v>
      </c>
      <c r="BN9" s="386">
        <f>SUM(BN10:BN39)</f>
        <v>2138.4</v>
      </c>
      <c r="BO9" s="385">
        <f>SUM(BO10:BO39)</f>
        <v>77000</v>
      </c>
      <c r="BP9" s="382">
        <f>SUM(BP10:BP39)</f>
        <v>60984</v>
      </c>
      <c r="BQ9" s="386">
        <f t="shared" si="7"/>
        <v>60984</v>
      </c>
      <c r="BR9" s="387">
        <f t="shared" si="7"/>
        <v>39940</v>
      </c>
      <c r="BS9" s="388">
        <f t="shared" si="7"/>
        <v>31632.48</v>
      </c>
      <c r="BT9" s="388">
        <f t="shared" si="7"/>
        <v>31632.48</v>
      </c>
      <c r="BU9" s="389">
        <f t="shared" si="7"/>
        <v>31632.48</v>
      </c>
      <c r="BV9" s="385">
        <f>SUM(BV10:BV39)</f>
        <v>0</v>
      </c>
      <c r="BW9" s="382">
        <f t="shared" si="7"/>
        <v>0</v>
      </c>
      <c r="BX9" s="382">
        <f t="shared" si="7"/>
        <v>0</v>
      </c>
      <c r="BY9" s="390">
        <f t="shared" si="7"/>
        <v>0</v>
      </c>
      <c r="BZ9" s="391">
        <f t="shared" si="7"/>
        <v>0</v>
      </c>
      <c r="CA9" s="385">
        <f t="shared" si="7"/>
        <v>29440</v>
      </c>
      <c r="CB9" s="382">
        <f t="shared" si="7"/>
        <v>23316.480000000003</v>
      </c>
      <c r="CC9" s="392">
        <f t="shared" si="7"/>
        <v>23316.480000000003</v>
      </c>
      <c r="CD9" s="393">
        <f t="shared" si="7"/>
        <v>23316.480000000003</v>
      </c>
      <c r="CE9" s="393">
        <f t="shared" si="7"/>
        <v>23316.480000000003</v>
      </c>
      <c r="CF9" s="391">
        <f t="shared" si="7"/>
        <v>23316.480000000003</v>
      </c>
      <c r="CG9" s="394"/>
      <c r="CH9" s="618">
        <f>BN9+BP9+BS9+BW9+CB9+BL9</f>
        <v>119321.36000000002</v>
      </c>
      <c r="CI9" s="619"/>
      <c r="CJ9" s="382">
        <f>+BQ9+BT9+BX9+CC9</f>
        <v>115932.95999999999</v>
      </c>
      <c r="CK9" s="392">
        <f>BU9+BY9+CD9</f>
        <v>54948.960000000006</v>
      </c>
      <c r="CL9" s="392">
        <f>BZ9+CE9</f>
        <v>23316.480000000003</v>
      </c>
      <c r="CM9" s="386">
        <f>CF9</f>
        <v>23316.480000000003</v>
      </c>
      <c r="CN9" s="395"/>
      <c r="CO9" s="396"/>
      <c r="CP9" s="397"/>
      <c r="CQ9" s="398"/>
      <c r="CR9" s="398"/>
      <c r="CS9" s="399"/>
      <c r="CT9" s="400"/>
      <c r="CU9" s="396"/>
      <c r="CV9" s="401"/>
      <c r="CW9" s="398"/>
      <c r="CX9" s="398"/>
      <c r="CY9" s="399"/>
      <c r="CZ9" s="400"/>
      <c r="DA9" s="396"/>
      <c r="DB9" s="397"/>
      <c r="DC9" s="398"/>
      <c r="DD9" s="398"/>
      <c r="DE9" s="398"/>
      <c r="DF9" s="400"/>
      <c r="DG9" s="396"/>
      <c r="DH9" s="397"/>
      <c r="DI9" s="398"/>
      <c r="DJ9" s="398"/>
      <c r="DK9" s="398"/>
      <c r="DL9" s="400"/>
      <c r="DM9" s="396"/>
      <c r="DN9" s="397"/>
      <c r="DO9" s="398"/>
      <c r="DP9" s="398"/>
      <c r="DQ9" s="398"/>
      <c r="DR9" s="400"/>
      <c r="DS9" s="402"/>
      <c r="DT9" s="228"/>
      <c r="DU9" s="229"/>
      <c r="DV9" s="230"/>
      <c r="DW9" s="226"/>
      <c r="DX9" s="226"/>
      <c r="DY9" s="226"/>
      <c r="DZ9" s="227"/>
      <c r="EA9" s="446"/>
      <c r="EB9" s="446"/>
    </row>
    <row r="10" spans="1:132" ht="26.4">
      <c r="A10" s="292">
        <v>8</v>
      </c>
      <c r="B10" s="293">
        <v>45570</v>
      </c>
      <c r="C10" s="294" t="s">
        <v>326</v>
      </c>
      <c r="D10" s="295">
        <v>64</v>
      </c>
      <c r="E10" s="310" t="s">
        <v>134</v>
      </c>
      <c r="F10" s="296" t="str">
        <f>VLOOKUP(E10,MT!Y7:AA48,2,0)</f>
        <v>ON</v>
      </c>
      <c r="G10" s="296" t="str">
        <f>VLOOKUP(E10,MT!Y7:AA48,3,0)</f>
        <v>BD</v>
      </c>
      <c r="H10" s="297" t="s">
        <v>92</v>
      </c>
      <c r="I10" s="312" t="s">
        <v>327</v>
      </c>
      <c r="J10" s="298" t="s">
        <v>328</v>
      </c>
      <c r="K10" s="298" t="s">
        <v>331</v>
      </c>
      <c r="L10" s="298" t="s">
        <v>331</v>
      </c>
      <c r="M10" s="299"/>
      <c r="N10" s="299"/>
      <c r="O10" s="300">
        <v>45659</v>
      </c>
      <c r="P10" s="301" t="s">
        <v>393</v>
      </c>
      <c r="Q10" s="301"/>
      <c r="R10" s="301"/>
      <c r="S10" s="302"/>
      <c r="T10" s="293"/>
      <c r="U10" s="293"/>
      <c r="V10" s="315" t="s">
        <v>70</v>
      </c>
      <c r="W10" s="362" t="s">
        <v>10</v>
      </c>
      <c r="X10" s="363"/>
      <c r="Y10" s="364" t="s">
        <v>330</v>
      </c>
      <c r="Z10" s="365" t="s">
        <v>20</v>
      </c>
      <c r="AA10" s="366">
        <f>VLOOKUP(W10,MT!$G$2:$J$5,3)</f>
        <v>36</v>
      </c>
      <c r="AB10" s="366">
        <f>VLOOKUP(W10,MT!$G$2:$J$5,4)</f>
        <v>3</v>
      </c>
      <c r="AC10" s="354">
        <v>30000</v>
      </c>
      <c r="AD10" s="355">
        <f t="shared" si="0"/>
        <v>10000</v>
      </c>
      <c r="AE10" s="356">
        <f t="shared" si="1"/>
        <v>833.33333333333337</v>
      </c>
      <c r="AG10" s="485" t="s">
        <v>338</v>
      </c>
      <c r="AH10" s="486">
        <f t="shared" si="2"/>
        <v>29440</v>
      </c>
      <c r="AI10" s="487">
        <f t="shared" si="6"/>
        <v>6.6000000000000003E-2</v>
      </c>
      <c r="AJ10" s="488">
        <f>($AH$10*$AI$5)*AJ4</f>
        <v>23316.480000000003</v>
      </c>
      <c r="AK10" s="489">
        <f>($AH$10*$AI$5)*AJ4</f>
        <v>23316.480000000003</v>
      </c>
      <c r="AL10" s="489">
        <f>($AH$10*$AI$5)*AJ4</f>
        <v>23316.480000000003</v>
      </c>
      <c r="AM10" s="489">
        <f>($AH$10*$AI$5)*AJ4</f>
        <v>23316.480000000003</v>
      </c>
      <c r="AN10" s="491">
        <f>($AH$10*$AI$5)*AJ4</f>
        <v>23316.480000000003</v>
      </c>
      <c r="AO10" s="471"/>
      <c r="BB10" s="403" t="s">
        <v>225</v>
      </c>
      <c r="BC10" s="510">
        <f>SUMIFS($AE:$AE,$V:$V,BB10)</f>
        <v>2500</v>
      </c>
      <c r="BD10" s="404">
        <f>SUMIFS($AE:$AE,$W:$W,$BD$6,$V:$V,BB10)</f>
        <v>0</v>
      </c>
      <c r="BE10" s="405">
        <f>BD10*$BE$7</f>
        <v>0</v>
      </c>
      <c r="BF10" s="404">
        <f>SUMIFS($AE:$AE,$W:$W,$BF$6,$V:$V,BB10)</f>
        <v>0</v>
      </c>
      <c r="BG10" s="405">
        <f>BF10*$BG$7</f>
        <v>0</v>
      </c>
      <c r="BH10" s="404">
        <f>SUMIFS($AE:$AE,$W:$W,$BH$6,$V:$V,BB10)</f>
        <v>0</v>
      </c>
      <c r="BI10" s="405">
        <f>BH10*$BI$7*12</f>
        <v>0</v>
      </c>
      <c r="BJ10" s="404">
        <f>SUMIFS($AE:$AE,$W:$W,$BJ$6,$V:$V,BB10)</f>
        <v>0</v>
      </c>
      <c r="BK10" s="406">
        <f>BJ10*$BK$7*12</f>
        <v>0</v>
      </c>
      <c r="BL10" s="457">
        <f>BE10+BG10+BI10+BK10</f>
        <v>0</v>
      </c>
      <c r="BM10" s="409">
        <f>SUMIFS($AE:$AE,$W:$W,$BM$4,$V:$V,BB10)</f>
        <v>0</v>
      </c>
      <c r="BN10" s="450">
        <f>(BM10*$BN$7)*12</f>
        <v>0</v>
      </c>
      <c r="BO10" s="409">
        <f>SUMIFS($AE:$AE,$W:$W,$BO$4,$V:$V,BB10)</f>
        <v>2500</v>
      </c>
      <c r="BP10" s="410">
        <f>BO10*$BP$7*12</f>
        <v>1980</v>
      </c>
      <c r="BQ10" s="408">
        <f>BP10</f>
        <v>1980</v>
      </c>
      <c r="BR10" s="409">
        <f>SUMIFS($AE:$AE,$W:$W,$BR$4,$V:$V,BB10)</f>
        <v>0</v>
      </c>
      <c r="BS10" s="410">
        <f>BR10*$BP$7*12</f>
        <v>0</v>
      </c>
      <c r="BT10" s="410">
        <f>BS10</f>
        <v>0</v>
      </c>
      <c r="BU10" s="408">
        <f>BT10</f>
        <v>0</v>
      </c>
      <c r="BV10" s="409">
        <f>SUMIFS($AE:$AE,$W:$W,$BV$4,$V:$V,BB10)</f>
        <v>0</v>
      </c>
      <c r="BW10" s="410">
        <f>BV10*$BW$7*12</f>
        <v>0</v>
      </c>
      <c r="BX10" s="410">
        <f>BW10</f>
        <v>0</v>
      </c>
      <c r="BY10" s="411">
        <f>BX10</f>
        <v>0</v>
      </c>
      <c r="BZ10" s="412">
        <f>BY10</f>
        <v>0</v>
      </c>
      <c r="CA10" s="409">
        <f>SUMIFS($AE:$AE,$W:$W,$CA$4,$V:$V,BB10)</f>
        <v>0</v>
      </c>
      <c r="CB10" s="410">
        <f>CA10*$CB$7*12</f>
        <v>0</v>
      </c>
      <c r="CC10" s="413">
        <f>CB10</f>
        <v>0</v>
      </c>
      <c r="CD10" s="414">
        <f>CC10</f>
        <v>0</v>
      </c>
      <c r="CE10" s="414">
        <f>CD10</f>
        <v>0</v>
      </c>
      <c r="CF10" s="412">
        <f>CE10</f>
        <v>0</v>
      </c>
      <c r="CG10" s="415"/>
      <c r="CH10" s="416">
        <f>BN10+BP10+BS10+BW10+CB10</f>
        <v>1980</v>
      </c>
      <c r="CI10" s="406">
        <f>BL10</f>
        <v>0</v>
      </c>
      <c r="CJ10" s="410">
        <f>BQ10+BT10+BX10+CC10</f>
        <v>1980</v>
      </c>
      <c r="CK10" s="413">
        <f>BU10+BY10+CD10</f>
        <v>0</v>
      </c>
      <c r="CL10" s="413">
        <f>BZ10+CE10</f>
        <v>0</v>
      </c>
      <c r="CM10" s="408">
        <f>CF10</f>
        <v>0</v>
      </c>
      <c r="CN10" s="417"/>
      <c r="CO10" s="418">
        <f>(CH10+CI10)*$CO$7</f>
        <v>99</v>
      </c>
      <c r="CP10" s="419">
        <f>(CH10+CI10)*$CP$7</f>
        <v>198</v>
      </c>
      <c r="CQ10" s="420">
        <f>(CH10+CI10)*$CQ$7</f>
        <v>1188</v>
      </c>
      <c r="CR10" s="421">
        <f>(CH10+CI10)*$CR$7</f>
        <v>198</v>
      </c>
      <c r="CS10" s="421">
        <f>(CH10+CI10)*$CS$7</f>
        <v>198</v>
      </c>
      <c r="CT10" s="422">
        <f>(CH10+CI10)*$CT$7</f>
        <v>99</v>
      </c>
      <c r="CU10" s="423">
        <f>CJ10*$CU$7</f>
        <v>99</v>
      </c>
      <c r="CV10" s="421">
        <f>CJ10*$CV$7</f>
        <v>198</v>
      </c>
      <c r="CW10" s="424">
        <f>CJ10*$CW$7</f>
        <v>1188</v>
      </c>
      <c r="CX10" s="421">
        <f>CJ10*$CX$7</f>
        <v>198</v>
      </c>
      <c r="CY10" s="421">
        <f>CJ10*$CY$7</f>
        <v>198</v>
      </c>
      <c r="CZ10" s="422">
        <f>CJ10*$CZ$7</f>
        <v>99</v>
      </c>
      <c r="DA10" s="418">
        <f>CK10*$DA$7</f>
        <v>0</v>
      </c>
      <c r="DB10" s="419">
        <f>CK10*$DB$7</f>
        <v>0</v>
      </c>
      <c r="DC10" s="420">
        <f>CK10*$DC$7</f>
        <v>0</v>
      </c>
      <c r="DD10" s="419">
        <f>CK10*$DD$7</f>
        <v>0</v>
      </c>
      <c r="DE10" s="421">
        <f>CK10*$DE$7</f>
        <v>0</v>
      </c>
      <c r="DF10" s="422">
        <f>CK10*$DF$7</f>
        <v>0</v>
      </c>
      <c r="DG10" s="418">
        <f>CL10*$DA$7</f>
        <v>0</v>
      </c>
      <c r="DH10" s="419">
        <f>CL10*$DB$7</f>
        <v>0</v>
      </c>
      <c r="DI10" s="420">
        <f>CL10*$DC$7</f>
        <v>0</v>
      </c>
      <c r="DJ10" s="419">
        <f>CL10*$DD$7</f>
        <v>0</v>
      </c>
      <c r="DK10" s="421">
        <f>CL10*$DE$7</f>
        <v>0</v>
      </c>
      <c r="DL10" s="422">
        <f>CL10*$DF$7</f>
        <v>0</v>
      </c>
      <c r="DM10" s="418">
        <f>CM10*$DA$7</f>
        <v>0</v>
      </c>
      <c r="DN10" s="419">
        <f>CM10*$DB$7</f>
        <v>0</v>
      </c>
      <c r="DO10" s="420">
        <f>CM10*$DC$7</f>
        <v>0</v>
      </c>
      <c r="DP10" s="419">
        <f>CM10*$DD$7</f>
        <v>0</v>
      </c>
      <c r="DQ10" s="421">
        <f>CM10*$DE$7</f>
        <v>0</v>
      </c>
      <c r="DR10" s="422">
        <f>CM10*$DF$7</f>
        <v>0</v>
      </c>
      <c r="DS10" s="425"/>
      <c r="DT10" s="231"/>
      <c r="DU10" s="232" t="str">
        <f>BB10</f>
        <v>นายนิมิต จุ้ยอยู่ทอง</v>
      </c>
      <c r="DV10" s="233">
        <f>CQ10+CP10+CT10</f>
        <v>1485</v>
      </c>
      <c r="DW10" s="233">
        <f>CV10+CW10+CZ10</f>
        <v>1485</v>
      </c>
      <c r="DX10" s="233">
        <f>DB10+DC10+DF10</f>
        <v>0</v>
      </c>
      <c r="DY10" s="233">
        <f>DH10+DI10+DL10</f>
        <v>0</v>
      </c>
      <c r="DZ10" s="234">
        <f>DN10+DO10+DR10</f>
        <v>0</v>
      </c>
      <c r="EA10" s="447">
        <f>SUM(DV10:DZ10)</f>
        <v>2970</v>
      </c>
      <c r="EB10" s="447"/>
    </row>
    <row r="11" spans="1:132" ht="26.4">
      <c r="A11" s="292">
        <v>9</v>
      </c>
      <c r="B11" s="293">
        <v>45572</v>
      </c>
      <c r="C11" s="294" t="s">
        <v>332</v>
      </c>
      <c r="D11" s="295">
        <v>75</v>
      </c>
      <c r="E11" s="310" t="s">
        <v>125</v>
      </c>
      <c r="F11" s="296" t="str">
        <f>VLOOKUP(E11,MT!Y8:AA49,2,0)</f>
        <v>TB</v>
      </c>
      <c r="G11" s="296" t="str">
        <f>VLOOKUP(E11,MT!Y8:AA49,3,0)</f>
        <v>C</v>
      </c>
      <c r="H11" s="297" t="s">
        <v>92</v>
      </c>
      <c r="I11" s="312" t="s">
        <v>333</v>
      </c>
      <c r="J11" s="298" t="s">
        <v>334</v>
      </c>
      <c r="K11" s="298" t="s">
        <v>335</v>
      </c>
      <c r="L11" s="298" t="s">
        <v>342</v>
      </c>
      <c r="M11" s="299"/>
      <c r="N11" s="299"/>
      <c r="O11" s="300">
        <v>45627</v>
      </c>
      <c r="P11" s="301" t="s">
        <v>393</v>
      </c>
      <c r="Q11" s="301"/>
      <c r="R11" s="301"/>
      <c r="S11" s="302"/>
      <c r="T11" s="293"/>
      <c r="U11" s="293"/>
      <c r="V11" s="315" t="s">
        <v>68</v>
      </c>
      <c r="W11" s="350" t="s">
        <v>338</v>
      </c>
      <c r="X11" s="351"/>
      <c r="Y11" s="320" t="s">
        <v>336</v>
      </c>
      <c r="Z11" s="352" t="s">
        <v>20</v>
      </c>
      <c r="AA11" s="353">
        <f>VLOOKUP(W11,MT!$G$2:$J$7,3)</f>
        <v>60</v>
      </c>
      <c r="AB11" s="353">
        <f>VLOOKUP(W11,MT!$G$2:$J$7,4)</f>
        <v>5</v>
      </c>
      <c r="AC11" s="354">
        <v>675000</v>
      </c>
      <c r="AD11" s="355">
        <f t="shared" si="0"/>
        <v>135000</v>
      </c>
      <c r="AE11" s="356">
        <f t="shared" si="1"/>
        <v>11250</v>
      </c>
      <c r="AG11" s="485" t="s">
        <v>10</v>
      </c>
      <c r="AH11" s="486">
        <f t="shared" si="2"/>
        <v>5000</v>
      </c>
      <c r="AI11" s="487">
        <v>0.25</v>
      </c>
      <c r="AJ11" s="496">
        <f>AH11*AI11</f>
        <v>1250</v>
      </c>
      <c r="AK11" s="497" t="s">
        <v>16</v>
      </c>
      <c r="AL11" s="498"/>
      <c r="AM11" s="490"/>
      <c r="AN11" s="499"/>
      <c r="AO11" s="471"/>
      <c r="BB11" s="403"/>
      <c r="BC11" s="510"/>
      <c r="BD11" s="404"/>
      <c r="BE11" s="405"/>
      <c r="BF11" s="404"/>
      <c r="BG11" s="405"/>
      <c r="BH11" s="404"/>
      <c r="BI11" s="405"/>
      <c r="BJ11" s="404"/>
      <c r="BK11" s="456"/>
      <c r="BL11" s="458"/>
      <c r="BM11" s="407"/>
      <c r="BN11" s="429"/>
      <c r="BO11" s="409"/>
      <c r="BP11" s="427"/>
      <c r="BQ11" s="429"/>
      <c r="BR11" s="409"/>
      <c r="BS11" s="427"/>
      <c r="BT11" s="427"/>
      <c r="BU11" s="429"/>
      <c r="BV11" s="409"/>
      <c r="BW11" s="427"/>
      <c r="BX11" s="427"/>
      <c r="BY11" s="451"/>
      <c r="BZ11" s="452"/>
      <c r="CA11" s="409"/>
      <c r="CB11" s="427"/>
      <c r="CC11" s="428"/>
      <c r="CD11" s="453"/>
      <c r="CE11" s="453"/>
      <c r="CF11" s="452"/>
      <c r="CG11" s="415"/>
      <c r="CH11" s="426"/>
      <c r="CI11" s="455"/>
      <c r="CJ11" s="427"/>
      <c r="CK11" s="428"/>
      <c r="CL11" s="428"/>
      <c r="CM11" s="429"/>
      <c r="CN11" s="417"/>
      <c r="CO11" s="418"/>
      <c r="CP11" s="419"/>
      <c r="CQ11" s="421"/>
      <c r="CR11" s="421"/>
      <c r="CS11" s="430"/>
      <c r="CT11" s="422"/>
      <c r="CU11" s="418"/>
      <c r="CV11" s="431"/>
      <c r="CW11" s="421"/>
      <c r="CX11" s="421"/>
      <c r="CY11" s="430"/>
      <c r="CZ11" s="422"/>
      <c r="DA11" s="418"/>
      <c r="DB11" s="419"/>
      <c r="DC11" s="421"/>
      <c r="DD11" s="421"/>
      <c r="DE11" s="421"/>
      <c r="DF11" s="422"/>
      <c r="DG11" s="418"/>
      <c r="DH11" s="419"/>
      <c r="DI11" s="421"/>
      <c r="DJ11" s="421"/>
      <c r="DK11" s="421"/>
      <c r="DL11" s="422"/>
      <c r="DM11" s="418"/>
      <c r="DN11" s="419"/>
      <c r="DO11" s="421"/>
      <c r="DP11" s="421"/>
      <c r="DQ11" s="421"/>
      <c r="DR11" s="422"/>
      <c r="DS11" s="425"/>
      <c r="DT11" s="231"/>
      <c r="DU11" s="232"/>
      <c r="DV11" s="235"/>
      <c r="DW11" s="235"/>
      <c r="DX11" s="236"/>
      <c r="DY11" s="236"/>
      <c r="DZ11" s="237"/>
      <c r="EA11" s="448"/>
      <c r="EB11" s="448"/>
    </row>
    <row r="12" spans="1:132" ht="26.4">
      <c r="A12" s="292">
        <v>10</v>
      </c>
      <c r="B12" s="293">
        <v>45573</v>
      </c>
      <c r="C12" s="294" t="s">
        <v>332</v>
      </c>
      <c r="D12" s="295">
        <v>75</v>
      </c>
      <c r="E12" s="310" t="s">
        <v>125</v>
      </c>
      <c r="F12" s="296" t="str">
        <f>VLOOKUP(E12,MT!Y9:AA50,2,0)</f>
        <v>TB</v>
      </c>
      <c r="G12" s="296" t="str">
        <f>VLOOKUP(E12,MT!Y9:AA50,3,0)</f>
        <v>C</v>
      </c>
      <c r="H12" s="297" t="s">
        <v>92</v>
      </c>
      <c r="I12" s="312" t="s">
        <v>333</v>
      </c>
      <c r="J12" s="298" t="s">
        <v>334</v>
      </c>
      <c r="K12" s="298" t="s">
        <v>335</v>
      </c>
      <c r="L12" s="298" t="s">
        <v>342</v>
      </c>
      <c r="M12" s="299"/>
      <c r="N12" s="299"/>
      <c r="O12" s="300">
        <v>45627</v>
      </c>
      <c r="P12" s="301" t="s">
        <v>393</v>
      </c>
      <c r="Q12" s="301"/>
      <c r="R12" s="301"/>
      <c r="S12" s="293"/>
      <c r="T12" s="293"/>
      <c r="U12" s="293"/>
      <c r="V12" s="315" t="s">
        <v>68</v>
      </c>
      <c r="W12" s="350" t="s">
        <v>10</v>
      </c>
      <c r="X12" s="351"/>
      <c r="Y12" s="320" t="s">
        <v>336</v>
      </c>
      <c r="Z12" s="352" t="s">
        <v>20</v>
      </c>
      <c r="AA12" s="353">
        <f>VLOOKUP(W12,MT!$G$2:$J$7,3)</f>
        <v>60</v>
      </c>
      <c r="AB12" s="353">
        <f>VLOOKUP(W12,MT!$G$2:$J$7,4)</f>
        <v>5</v>
      </c>
      <c r="AC12" s="354">
        <v>10000</v>
      </c>
      <c r="AD12" s="355">
        <f t="shared" si="0"/>
        <v>2000</v>
      </c>
      <c r="AE12" s="356">
        <f t="shared" si="1"/>
        <v>166.66666666666666</v>
      </c>
      <c r="AG12" s="485" t="s">
        <v>5</v>
      </c>
      <c r="AH12" s="486">
        <f t="shared" si="2"/>
        <v>0</v>
      </c>
      <c r="AI12" s="487">
        <v>0.25</v>
      </c>
      <c r="AJ12" s="496">
        <f>AH12*AI12</f>
        <v>0</v>
      </c>
      <c r="AK12" s="497" t="s">
        <v>16</v>
      </c>
      <c r="AL12" s="498"/>
      <c r="AM12" s="500"/>
      <c r="AN12" s="501"/>
      <c r="AO12" s="471"/>
      <c r="BB12" s="403" t="s">
        <v>66</v>
      </c>
      <c r="BC12" s="510">
        <f>SUMIFS($AE:$AE,$V:$V,BB12)</f>
        <v>2500</v>
      </c>
      <c r="BD12" s="404">
        <f>SUMIFS($AE:$AE,$W:$W,$BD$6,$V:$V,BB12)</f>
        <v>0</v>
      </c>
      <c r="BE12" s="405">
        <f>BD12*$BE$7</f>
        <v>0</v>
      </c>
      <c r="BF12" s="404">
        <f>SUMIFS($AE:$AE,$W:$W,$BF$6,$V:$V,BB12)</f>
        <v>0</v>
      </c>
      <c r="BG12" s="405">
        <f>BF12*$BG$7</f>
        <v>0</v>
      </c>
      <c r="BH12" s="404">
        <f>SUMIFS($AE:$AE,$W:$W,$BH$6,$V:$V,BB12)</f>
        <v>0</v>
      </c>
      <c r="BI12" s="405">
        <f>BH12*$BI$7*12</f>
        <v>0</v>
      </c>
      <c r="BJ12" s="404">
        <f>SUMIFS($AE:$AE,$W:$W,$BJ$6,$V:$V,BB12)</f>
        <v>0</v>
      </c>
      <c r="BK12" s="406">
        <f t="shared" ref="BK12" si="8">BJ12*$BK$7*12</f>
        <v>0</v>
      </c>
      <c r="BL12" s="457">
        <f t="shared" ref="BL12" si="9">BE12+BG12+BI12+BK12</f>
        <v>0</v>
      </c>
      <c r="BM12" s="409">
        <f>SUMIFS($AE:$AE,$W:$W,$BM$4,$V:$V,BB12)</f>
        <v>0</v>
      </c>
      <c r="BN12" s="450">
        <f t="shared" ref="BN12" si="10">(BM12*$BN$7)*12</f>
        <v>0</v>
      </c>
      <c r="BO12" s="409">
        <f>SUMIFS($AE:$AE,$W:$W,$BO$4,$V:$V,BB12)</f>
        <v>2500</v>
      </c>
      <c r="BP12" s="410">
        <f t="shared" ref="BP12" si="11">BO12*$BP$7*12</f>
        <v>1980</v>
      </c>
      <c r="BQ12" s="408">
        <f t="shared" ref="BQ12" si="12">BP12</f>
        <v>1980</v>
      </c>
      <c r="BR12" s="409">
        <f>SUMIFS($AE:$AE,$W:$W,$BR$4,$V:$V,BB12)</f>
        <v>0</v>
      </c>
      <c r="BS12" s="410">
        <f t="shared" ref="BS12" si="13">BR12*$BP$7*12</f>
        <v>0</v>
      </c>
      <c r="BT12" s="410">
        <f t="shared" ref="BT12:BU12" si="14">BS12</f>
        <v>0</v>
      </c>
      <c r="BU12" s="408">
        <f t="shared" si="14"/>
        <v>0</v>
      </c>
      <c r="BV12" s="409">
        <f>SUMIFS($AE:$AE,$W:$W,$BV$4,$V:$V,BB12)</f>
        <v>0</v>
      </c>
      <c r="BW12" s="410">
        <f t="shared" ref="BW12" si="15">BV12*$BW$7*12</f>
        <v>0</v>
      </c>
      <c r="BX12" s="410">
        <f t="shared" ref="BX12:BZ12" si="16">BW12</f>
        <v>0</v>
      </c>
      <c r="BY12" s="411">
        <f t="shared" si="16"/>
        <v>0</v>
      </c>
      <c r="BZ12" s="412">
        <f t="shared" si="16"/>
        <v>0</v>
      </c>
      <c r="CA12" s="409">
        <f>SUMIFS($AE:$AE,$W:$W,$CA$4,$V:$V,BB12)</f>
        <v>0</v>
      </c>
      <c r="CB12" s="410">
        <f t="shared" ref="CB12" si="17">CA12*$CB$7*12</f>
        <v>0</v>
      </c>
      <c r="CC12" s="413">
        <f t="shared" ref="CC12:CF12" si="18">CB12</f>
        <v>0</v>
      </c>
      <c r="CD12" s="414">
        <f t="shared" si="18"/>
        <v>0</v>
      </c>
      <c r="CE12" s="414">
        <f t="shared" si="18"/>
        <v>0</v>
      </c>
      <c r="CF12" s="412">
        <f t="shared" si="18"/>
        <v>0</v>
      </c>
      <c r="CG12" s="415"/>
      <c r="CH12" s="416">
        <f>BN12+BP12+BS12+BW12+CB12</f>
        <v>1980</v>
      </c>
      <c r="CI12" s="406">
        <f t="shared" ref="CI12" si="19">BL12</f>
        <v>0</v>
      </c>
      <c r="CJ12" s="410">
        <f>BQ12+BT12+BX12+CC12</f>
        <v>1980</v>
      </c>
      <c r="CK12" s="413">
        <f>BU12+BY12+CD12</f>
        <v>0</v>
      </c>
      <c r="CL12" s="413">
        <f>BZ12+CE12</f>
        <v>0</v>
      </c>
      <c r="CM12" s="408">
        <f>CF12</f>
        <v>0</v>
      </c>
      <c r="CN12" s="417"/>
      <c r="CO12" s="418">
        <f t="shared" ref="CO12" si="20">(CH12+CI12)*$CO$7</f>
        <v>99</v>
      </c>
      <c r="CP12" s="419">
        <f t="shared" ref="CP12" si="21">(CH12+CI12)*$CP$7</f>
        <v>198</v>
      </c>
      <c r="CQ12" s="420">
        <f t="shared" ref="CQ12" si="22">(CH12+CI12)*$CQ$7</f>
        <v>1188</v>
      </c>
      <c r="CR12" s="421">
        <f t="shared" ref="CR12" si="23">(CH12+CI12)*$CR$7</f>
        <v>198</v>
      </c>
      <c r="CS12" s="421">
        <f t="shared" ref="CS12" si="24">(CH12+CI12)*$CS$7</f>
        <v>198</v>
      </c>
      <c r="CT12" s="422">
        <f t="shared" ref="CT12" si="25">(CH12+CI12)*$CT$7</f>
        <v>99</v>
      </c>
      <c r="CU12" s="423">
        <f>CJ12*$CU$7</f>
        <v>99</v>
      </c>
      <c r="CV12" s="421">
        <f>CJ12*$CV$7</f>
        <v>198</v>
      </c>
      <c r="CW12" s="424">
        <f>CJ12*$CW$7</f>
        <v>1188</v>
      </c>
      <c r="CX12" s="421">
        <f>CJ12*$CX$7</f>
        <v>198</v>
      </c>
      <c r="CY12" s="421">
        <f>CJ12*$CY$7</f>
        <v>198</v>
      </c>
      <c r="CZ12" s="422">
        <f>CJ12*$CZ$7</f>
        <v>99</v>
      </c>
      <c r="DA12" s="418">
        <f>CK12*$DA$7</f>
        <v>0</v>
      </c>
      <c r="DB12" s="419">
        <f>CK12*$DB$7</f>
        <v>0</v>
      </c>
      <c r="DC12" s="420">
        <f>CK12*$DC$7</f>
        <v>0</v>
      </c>
      <c r="DD12" s="419">
        <f>CK12*$DD$7</f>
        <v>0</v>
      </c>
      <c r="DE12" s="421">
        <f>CK12*$DE$7</f>
        <v>0</v>
      </c>
      <c r="DF12" s="422">
        <f>CK12*$DF$7</f>
        <v>0</v>
      </c>
      <c r="DG12" s="418">
        <f>CL12*$DA$7</f>
        <v>0</v>
      </c>
      <c r="DH12" s="419">
        <f>CL12*$DB$7</f>
        <v>0</v>
      </c>
      <c r="DI12" s="420">
        <f>CL12*$DC$7</f>
        <v>0</v>
      </c>
      <c r="DJ12" s="419">
        <f>CL12*$DD$7</f>
        <v>0</v>
      </c>
      <c r="DK12" s="421">
        <f>CL12*$DE$7</f>
        <v>0</v>
      </c>
      <c r="DL12" s="422">
        <f>CL12*$DF$7</f>
        <v>0</v>
      </c>
      <c r="DM12" s="418">
        <f>CM12*$DA$7</f>
        <v>0</v>
      </c>
      <c r="DN12" s="419">
        <f>CM12*$DB$7</f>
        <v>0</v>
      </c>
      <c r="DO12" s="420">
        <f>CM12*$DC$7</f>
        <v>0</v>
      </c>
      <c r="DP12" s="419">
        <f>CM12*$DD$7</f>
        <v>0</v>
      </c>
      <c r="DQ12" s="421">
        <f>CM12*$DE$7</f>
        <v>0</v>
      </c>
      <c r="DR12" s="422">
        <f>CM12*$DF$7</f>
        <v>0</v>
      </c>
      <c r="DS12" s="425"/>
      <c r="DT12" s="231"/>
      <c r="DU12" s="232" t="str">
        <f>BB12</f>
        <v>นายนิยนต์  อยุ่ทะเล</v>
      </c>
      <c r="DV12" s="233">
        <f>CQ12+CP12+CT12</f>
        <v>1485</v>
      </c>
      <c r="DW12" s="233">
        <f>CV12+CW12+CZ12</f>
        <v>1485</v>
      </c>
      <c r="DX12" s="233">
        <f>DB12+DC12+DF12</f>
        <v>0</v>
      </c>
      <c r="DY12" s="233">
        <f>DH12+DI12+DL12</f>
        <v>0</v>
      </c>
      <c r="DZ12" s="234">
        <f>DN12+DO12+DR12</f>
        <v>0</v>
      </c>
      <c r="EA12" s="447">
        <f t="shared" ref="EA12" si="26">SUM(DV12:DZ12)</f>
        <v>2970</v>
      </c>
      <c r="EB12" s="447"/>
    </row>
    <row r="13" spans="1:132" ht="26.4">
      <c r="A13" s="292">
        <v>11</v>
      </c>
      <c r="B13" s="293">
        <v>45574</v>
      </c>
      <c r="C13" s="294" t="s">
        <v>339</v>
      </c>
      <c r="D13" s="295">
        <v>214</v>
      </c>
      <c r="E13" s="310" t="s">
        <v>124</v>
      </c>
      <c r="F13" s="296" t="str">
        <f>VLOOKUP(E13,MT!Y10:AA51,2,0)</f>
        <v>YR</v>
      </c>
      <c r="G13" s="296" t="str">
        <f>VLOOKUP(E13,MT!Y10:AA51,3,0)</f>
        <v>C</v>
      </c>
      <c r="H13" s="297" t="s">
        <v>89</v>
      </c>
      <c r="I13" s="312" t="s">
        <v>347</v>
      </c>
      <c r="J13" s="298" t="s">
        <v>349</v>
      </c>
      <c r="K13" s="298" t="s">
        <v>340</v>
      </c>
      <c r="L13" s="298" t="s">
        <v>341</v>
      </c>
      <c r="M13" s="299"/>
      <c r="N13" s="299"/>
      <c r="O13" s="300">
        <v>45658</v>
      </c>
      <c r="P13" s="301" t="s">
        <v>393</v>
      </c>
      <c r="Q13" s="301"/>
      <c r="R13" s="301"/>
      <c r="S13" s="316"/>
      <c r="T13" s="316"/>
      <c r="U13" s="316"/>
      <c r="V13" s="315" t="s">
        <v>68</v>
      </c>
      <c r="W13" s="350" t="s">
        <v>338</v>
      </c>
      <c r="X13" s="351"/>
      <c r="Y13" s="320" t="s">
        <v>350</v>
      </c>
      <c r="Z13" s="352" t="s">
        <v>20</v>
      </c>
      <c r="AA13" s="353">
        <f>VLOOKUP(W13,MT!$G$2:$J$7,3)</f>
        <v>60</v>
      </c>
      <c r="AB13" s="353">
        <f>VLOOKUP(W13,MT!$G$2:$J$7,4)</f>
        <v>5</v>
      </c>
      <c r="AC13" s="354">
        <v>1091400</v>
      </c>
      <c r="AD13" s="355">
        <f t="shared" ref="AD13:AD19" si="27">AC13/AB13</f>
        <v>218280</v>
      </c>
      <c r="AE13" s="356">
        <f t="shared" ref="AE13:AE22" si="28">AD13/12</f>
        <v>18190</v>
      </c>
      <c r="AG13" s="485" t="s">
        <v>58</v>
      </c>
      <c r="AH13" s="486">
        <f t="shared" si="2"/>
        <v>0</v>
      </c>
      <c r="AI13" s="487">
        <v>0.03</v>
      </c>
      <c r="AJ13" s="496">
        <f>AH13*AI13*12</f>
        <v>0</v>
      </c>
      <c r="AK13" s="563" t="s">
        <v>245</v>
      </c>
      <c r="AL13" s="563"/>
      <c r="AM13" s="563"/>
      <c r="AN13" s="564"/>
      <c r="AO13" s="471"/>
      <c r="BB13" s="403"/>
      <c r="BC13" s="510"/>
      <c r="BD13" s="404"/>
      <c r="BE13" s="405"/>
      <c r="BF13" s="404"/>
      <c r="BG13" s="405"/>
      <c r="BH13" s="404"/>
      <c r="BI13" s="405"/>
      <c r="BJ13" s="404"/>
      <c r="BK13" s="456"/>
      <c r="BL13" s="458"/>
      <c r="BM13" s="407"/>
      <c r="BN13" s="429"/>
      <c r="BO13" s="409"/>
      <c r="BP13" s="427"/>
      <c r="BQ13" s="429"/>
      <c r="BR13" s="409"/>
      <c r="BS13" s="427"/>
      <c r="BT13" s="427"/>
      <c r="BU13" s="429"/>
      <c r="BV13" s="409"/>
      <c r="BW13" s="427"/>
      <c r="BX13" s="427"/>
      <c r="BY13" s="451"/>
      <c r="BZ13" s="452"/>
      <c r="CA13" s="409"/>
      <c r="CB13" s="427"/>
      <c r="CC13" s="428"/>
      <c r="CD13" s="453"/>
      <c r="CE13" s="453"/>
      <c r="CF13" s="452"/>
      <c r="CG13" s="415"/>
      <c r="CH13" s="426"/>
      <c r="CI13" s="455"/>
      <c r="CJ13" s="427"/>
      <c r="CK13" s="428"/>
      <c r="CL13" s="428"/>
      <c r="CM13" s="429"/>
      <c r="CN13" s="417"/>
      <c r="CO13" s="418"/>
      <c r="CP13" s="419"/>
      <c r="CQ13" s="421"/>
      <c r="CR13" s="421"/>
      <c r="CS13" s="430"/>
      <c r="CT13" s="422"/>
      <c r="CU13" s="418"/>
      <c r="CV13" s="419"/>
      <c r="CW13" s="421"/>
      <c r="CX13" s="421"/>
      <c r="CY13" s="430"/>
      <c r="CZ13" s="422"/>
      <c r="DA13" s="418"/>
      <c r="DB13" s="419"/>
      <c r="DC13" s="421"/>
      <c r="DD13" s="421"/>
      <c r="DE13" s="421"/>
      <c r="DF13" s="422"/>
      <c r="DG13" s="418"/>
      <c r="DH13" s="419"/>
      <c r="DI13" s="421"/>
      <c r="DJ13" s="421"/>
      <c r="DK13" s="421"/>
      <c r="DL13" s="422"/>
      <c r="DM13" s="418"/>
      <c r="DN13" s="419"/>
      <c r="DO13" s="421"/>
      <c r="DP13" s="421"/>
      <c r="DQ13" s="421"/>
      <c r="DR13" s="422"/>
      <c r="DS13" s="425"/>
      <c r="DT13" s="231"/>
      <c r="DU13" s="232"/>
      <c r="DV13" s="235"/>
      <c r="DW13" s="235"/>
      <c r="DX13" s="236"/>
      <c r="DY13" s="236"/>
      <c r="DZ13" s="237"/>
      <c r="EA13" s="448"/>
      <c r="EB13" s="448"/>
    </row>
    <row r="14" spans="1:132" s="52" customFormat="1" ht="26.4">
      <c r="A14" s="292">
        <v>12</v>
      </c>
      <c r="B14" s="293">
        <v>45575</v>
      </c>
      <c r="C14" s="294" t="s">
        <v>339</v>
      </c>
      <c r="D14" s="317">
        <v>214</v>
      </c>
      <c r="E14" s="310" t="s">
        <v>124</v>
      </c>
      <c r="F14" s="318" t="str">
        <f>VLOOKUP(E14,MT!Y11:AA52,2,0)</f>
        <v>YR</v>
      </c>
      <c r="G14" s="318" t="str">
        <f>VLOOKUP(E14,MT!Y11:AA52,3,0)</f>
        <v>C</v>
      </c>
      <c r="H14" s="297" t="s">
        <v>89</v>
      </c>
      <c r="I14" s="312" t="s">
        <v>348</v>
      </c>
      <c r="J14" s="298" t="s">
        <v>349</v>
      </c>
      <c r="K14" s="298" t="s">
        <v>340</v>
      </c>
      <c r="L14" s="298" t="s">
        <v>341</v>
      </c>
      <c r="M14" s="299"/>
      <c r="N14" s="299"/>
      <c r="O14" s="300">
        <v>45659</v>
      </c>
      <c r="P14" s="301" t="s">
        <v>393</v>
      </c>
      <c r="Q14" s="301"/>
      <c r="R14" s="301"/>
      <c r="S14" s="316"/>
      <c r="T14" s="316"/>
      <c r="U14" s="316"/>
      <c r="V14" s="315" t="s">
        <v>68</v>
      </c>
      <c r="W14" s="350" t="s">
        <v>10</v>
      </c>
      <c r="X14" s="351"/>
      <c r="Y14" s="320" t="s">
        <v>350</v>
      </c>
      <c r="Z14" s="352" t="s">
        <v>20</v>
      </c>
      <c r="AA14" s="353">
        <f>VLOOKUP(W14,MT!$G$2:$J$7,3)</f>
        <v>60</v>
      </c>
      <c r="AB14" s="369">
        <f>VLOOKUP(W14,MT!$G$2:$J$7,4)</f>
        <v>5</v>
      </c>
      <c r="AC14" s="354">
        <v>40000</v>
      </c>
      <c r="AD14" s="355">
        <f t="shared" si="27"/>
        <v>8000</v>
      </c>
      <c r="AE14" s="356">
        <f t="shared" si="28"/>
        <v>666.66666666666663</v>
      </c>
      <c r="AF14" s="42"/>
      <c r="AG14" s="485" t="s">
        <v>57</v>
      </c>
      <c r="AH14" s="486">
        <f t="shared" si="2"/>
        <v>0</v>
      </c>
      <c r="AI14" s="487">
        <v>0.01</v>
      </c>
      <c r="AJ14" s="496">
        <f>AH14*AI14*12</f>
        <v>0</v>
      </c>
      <c r="AK14" s="565" t="s">
        <v>245</v>
      </c>
      <c r="AL14" s="565"/>
      <c r="AM14" s="565"/>
      <c r="AN14" s="566"/>
      <c r="AO14" s="44"/>
      <c r="AP14" s="265"/>
      <c r="AQ14" s="265"/>
      <c r="BA14" s="100"/>
      <c r="BB14" s="403" t="s">
        <v>67</v>
      </c>
      <c r="BC14" s="510">
        <f>SUMIFS($AE:$AE,$V:$V,BB14)</f>
        <v>20000</v>
      </c>
      <c r="BD14" s="404">
        <f>SUMIFS($AE:$AE,$W:$W,$BD$6,$V:$V,BB14)</f>
        <v>0</v>
      </c>
      <c r="BE14" s="405">
        <f>BD14*$BE$7</f>
        <v>0</v>
      </c>
      <c r="BF14" s="404">
        <f>SUMIFS($AE:$AE,$W:$W,$BF$6,$V:$V,BB14)</f>
        <v>0</v>
      </c>
      <c r="BG14" s="405">
        <f>BF14*$BG$7</f>
        <v>0</v>
      </c>
      <c r="BH14" s="404">
        <f>SUMIFS($AE:$AE,$W:$W,$BH$6,$V:$V,BB14)</f>
        <v>0</v>
      </c>
      <c r="BI14" s="405">
        <f>BH14*$BI$7*12</f>
        <v>0</v>
      </c>
      <c r="BJ14" s="404">
        <f>SUMIFS($AE:$AE,$W:$W,$BJ$6,$V:$V,BB14)</f>
        <v>0</v>
      </c>
      <c r="BK14" s="406">
        <f t="shared" ref="BK14" si="29">BJ14*$BK$7*12</f>
        <v>0</v>
      </c>
      <c r="BL14" s="457">
        <f t="shared" ref="BL14" si="30">BE14+BG14+BI14+BK14</f>
        <v>0</v>
      </c>
      <c r="BM14" s="409">
        <f>SUMIFS($AE:$AE,$W:$W,$BM$4,$V:$V,BB14)</f>
        <v>0</v>
      </c>
      <c r="BN14" s="450">
        <f t="shared" ref="BN14" si="31">(BM14*$BN$7)*12</f>
        <v>0</v>
      </c>
      <c r="BO14" s="409">
        <f>SUMIFS($AE:$AE,$W:$W,$BO$4,$V:$V,BB14)</f>
        <v>20000</v>
      </c>
      <c r="BP14" s="410">
        <f t="shared" ref="BP14" si="32">BO14*$BP$7*12</f>
        <v>15840</v>
      </c>
      <c r="BQ14" s="408">
        <f t="shared" ref="BQ14" si="33">BP14</f>
        <v>15840</v>
      </c>
      <c r="BR14" s="409">
        <f>SUMIFS($AE:$AE,$W:$W,$BR$4,$V:$V,BB14)</f>
        <v>0</v>
      </c>
      <c r="BS14" s="410">
        <f t="shared" ref="BS14" si="34">BR14*$BP$7*12</f>
        <v>0</v>
      </c>
      <c r="BT14" s="410">
        <f t="shared" ref="BT14:BU14" si="35">BS14</f>
        <v>0</v>
      </c>
      <c r="BU14" s="408">
        <f t="shared" si="35"/>
        <v>0</v>
      </c>
      <c r="BV14" s="409">
        <f>SUMIFS($AE:$AE,$W:$W,$BV$4,$V:$V,BB14)</f>
        <v>0</v>
      </c>
      <c r="BW14" s="410">
        <f t="shared" ref="BW14" si="36">BV14*$BW$7*12</f>
        <v>0</v>
      </c>
      <c r="BX14" s="410">
        <f t="shared" ref="BX14:BZ14" si="37">BW14</f>
        <v>0</v>
      </c>
      <c r="BY14" s="411">
        <f t="shared" si="37"/>
        <v>0</v>
      </c>
      <c r="BZ14" s="412">
        <f t="shared" si="37"/>
        <v>0</v>
      </c>
      <c r="CA14" s="409">
        <f>SUMIFS($AE:$AE,$W:$W,$CA$4,$V:$V,BB14)</f>
        <v>0</v>
      </c>
      <c r="CB14" s="410">
        <f t="shared" ref="CB14" si="38">CA14*$CB$7*12</f>
        <v>0</v>
      </c>
      <c r="CC14" s="413">
        <f t="shared" ref="CC14:CF14" si="39">CB14</f>
        <v>0</v>
      </c>
      <c r="CD14" s="414">
        <f t="shared" si="39"/>
        <v>0</v>
      </c>
      <c r="CE14" s="414">
        <f t="shared" si="39"/>
        <v>0</v>
      </c>
      <c r="CF14" s="412">
        <f t="shared" si="39"/>
        <v>0</v>
      </c>
      <c r="CG14" s="415"/>
      <c r="CH14" s="416">
        <f>BN14+BP14+BS14+BW14+CB14</f>
        <v>15840</v>
      </c>
      <c r="CI14" s="406">
        <f t="shared" ref="CI14" si="40">BL14</f>
        <v>0</v>
      </c>
      <c r="CJ14" s="410">
        <f>BQ14+BT14+BX14+CC14</f>
        <v>15840</v>
      </c>
      <c r="CK14" s="413">
        <f>BU14+BY14+CD14</f>
        <v>0</v>
      </c>
      <c r="CL14" s="413">
        <f>BZ14+CE14</f>
        <v>0</v>
      </c>
      <c r="CM14" s="408">
        <f>CF14</f>
        <v>0</v>
      </c>
      <c r="CN14" s="417"/>
      <c r="CO14" s="418">
        <f t="shared" ref="CO14" si="41">(CH14+CI14)*$CO$7</f>
        <v>792</v>
      </c>
      <c r="CP14" s="419">
        <f t="shared" ref="CP14" si="42">(CH14+CI14)*$CP$7</f>
        <v>1584</v>
      </c>
      <c r="CQ14" s="420">
        <f t="shared" ref="CQ14" si="43">(CH14+CI14)*$CQ$7</f>
        <v>9504</v>
      </c>
      <c r="CR14" s="421">
        <f t="shared" ref="CR14" si="44">(CH14+CI14)*$CR$7</f>
        <v>1584</v>
      </c>
      <c r="CS14" s="421">
        <f t="shared" ref="CS14" si="45">(CH14+CI14)*$CS$7</f>
        <v>1584</v>
      </c>
      <c r="CT14" s="422">
        <f t="shared" ref="CT14" si="46">(CH14+CI14)*$CT$7</f>
        <v>792</v>
      </c>
      <c r="CU14" s="423">
        <f>CJ14*$CU$7</f>
        <v>792</v>
      </c>
      <c r="CV14" s="421">
        <f>CJ14*$CV$7</f>
        <v>1584</v>
      </c>
      <c r="CW14" s="424">
        <f>CJ14*$CW$7</f>
        <v>9504</v>
      </c>
      <c r="CX14" s="421">
        <f>CJ14*$CX$7</f>
        <v>1584</v>
      </c>
      <c r="CY14" s="421">
        <f>CJ14*$CY$7</f>
        <v>1584</v>
      </c>
      <c r="CZ14" s="422">
        <f>CJ14*$CZ$7</f>
        <v>792</v>
      </c>
      <c r="DA14" s="418">
        <f>CK14*$DA$7</f>
        <v>0</v>
      </c>
      <c r="DB14" s="419">
        <f>CK14*$DB$7</f>
        <v>0</v>
      </c>
      <c r="DC14" s="420">
        <f>CK14*$DC$7</f>
        <v>0</v>
      </c>
      <c r="DD14" s="419">
        <f>CK14*$DD$7</f>
        <v>0</v>
      </c>
      <c r="DE14" s="421">
        <f>CK14*$DE$7</f>
        <v>0</v>
      </c>
      <c r="DF14" s="422">
        <f>CK14*$DF$7</f>
        <v>0</v>
      </c>
      <c r="DG14" s="418">
        <f>CL14*$DA$7</f>
        <v>0</v>
      </c>
      <c r="DH14" s="419">
        <f>CL14*$DB$7</f>
        <v>0</v>
      </c>
      <c r="DI14" s="420">
        <f>CL14*$DC$7</f>
        <v>0</v>
      </c>
      <c r="DJ14" s="419">
        <f>CL14*$DD$7</f>
        <v>0</v>
      </c>
      <c r="DK14" s="421">
        <f>CL14*$DE$7</f>
        <v>0</v>
      </c>
      <c r="DL14" s="422">
        <f>CL14*$DF$7</f>
        <v>0</v>
      </c>
      <c r="DM14" s="418">
        <f>CM14*$DA$7</f>
        <v>0</v>
      </c>
      <c r="DN14" s="419">
        <f>CM14*$DB$7</f>
        <v>0</v>
      </c>
      <c r="DO14" s="420">
        <f>CM14*$DC$7</f>
        <v>0</v>
      </c>
      <c r="DP14" s="419">
        <f>CM14*$DD$7</f>
        <v>0</v>
      </c>
      <c r="DQ14" s="421">
        <f>CM14*$DE$7</f>
        <v>0</v>
      </c>
      <c r="DR14" s="422">
        <f>CM14*$DF$7</f>
        <v>0</v>
      </c>
      <c r="DS14" s="425"/>
      <c r="DT14" s="231"/>
      <c r="DU14" s="232" t="str">
        <f>BB14</f>
        <v>นางสาวจินตนา  อ้อยหวาน</v>
      </c>
      <c r="DV14" s="233">
        <f>CQ14+CP14+CT14</f>
        <v>11880</v>
      </c>
      <c r="DW14" s="233">
        <f>CV14+CW14+CZ14</f>
        <v>11880</v>
      </c>
      <c r="DX14" s="233">
        <f>DB14+DC14+DF14</f>
        <v>0</v>
      </c>
      <c r="DY14" s="233">
        <f>DH14+DI14+DL14</f>
        <v>0</v>
      </c>
      <c r="DZ14" s="234">
        <f>DN14+DO14+DR14</f>
        <v>0</v>
      </c>
      <c r="EA14" s="447">
        <f t="shared" ref="EA14" si="47">SUM(DV14:DZ14)</f>
        <v>23760</v>
      </c>
      <c r="EB14" s="447"/>
    </row>
    <row r="15" spans="1:132" s="53" customFormat="1" ht="26.4">
      <c r="A15" s="292">
        <v>13</v>
      </c>
      <c r="B15" s="293">
        <v>45576</v>
      </c>
      <c r="C15" s="319" t="s">
        <v>351</v>
      </c>
      <c r="D15" s="317">
        <v>55</v>
      </c>
      <c r="E15" s="310" t="s">
        <v>124</v>
      </c>
      <c r="F15" s="318" t="str">
        <f>VLOOKUP(E15,MT!Y12:AA53,2,0)</f>
        <v>YR</v>
      </c>
      <c r="G15" s="318" t="str">
        <f>VLOOKUP(E15,MT!Y12:AA53,3,0)</f>
        <v>C</v>
      </c>
      <c r="H15" s="297" t="s">
        <v>90</v>
      </c>
      <c r="I15" s="312" t="s">
        <v>352</v>
      </c>
      <c r="J15" s="298" t="s">
        <v>353</v>
      </c>
      <c r="K15" s="298" t="s">
        <v>331</v>
      </c>
      <c r="L15" s="298" t="s">
        <v>331</v>
      </c>
      <c r="M15" s="299"/>
      <c r="N15" s="299"/>
      <c r="O15" s="300"/>
      <c r="P15" s="301" t="s">
        <v>393</v>
      </c>
      <c r="Q15" s="301"/>
      <c r="R15" s="301"/>
      <c r="S15" s="316"/>
      <c r="T15" s="316"/>
      <c r="U15" s="316"/>
      <c r="V15" s="315" t="s">
        <v>68</v>
      </c>
      <c r="W15" s="350" t="s">
        <v>14</v>
      </c>
      <c r="X15" s="351"/>
      <c r="Y15" s="320" t="s">
        <v>354</v>
      </c>
      <c r="Z15" s="352" t="s">
        <v>20</v>
      </c>
      <c r="AA15" s="353">
        <f>VLOOKUP(W15,MT!$G$2:$J$5,3)</f>
        <v>36</v>
      </c>
      <c r="AB15" s="369">
        <f>VLOOKUP(W15,MT!$G$2:$J$5,4)</f>
        <v>3</v>
      </c>
      <c r="AC15" s="354">
        <v>342000</v>
      </c>
      <c r="AD15" s="355">
        <f t="shared" si="27"/>
        <v>114000</v>
      </c>
      <c r="AE15" s="356">
        <f t="shared" si="28"/>
        <v>9500</v>
      </c>
      <c r="AF15" s="42"/>
      <c r="AG15" s="502" t="s">
        <v>15</v>
      </c>
      <c r="AH15" s="502"/>
      <c r="AI15" s="502"/>
      <c r="AJ15" s="503">
        <f>SUM(AJ6:AJ14)</f>
        <v>119321.36000000002</v>
      </c>
      <c r="AK15" s="504">
        <f>SUM(AK6:AK10)</f>
        <v>115932.95999999999</v>
      </c>
      <c r="AL15" s="504">
        <f>SUM(AL8:AL10)</f>
        <v>54948.960000000006</v>
      </c>
      <c r="AM15" s="504">
        <f>SUM(AM9:AM10)</f>
        <v>23316.480000000003</v>
      </c>
      <c r="AN15" s="504">
        <f>SUM(AN10)</f>
        <v>23316.480000000003</v>
      </c>
      <c r="AO15" s="505">
        <f>SUM(AJ15:AN15)</f>
        <v>336836.24</v>
      </c>
      <c r="AP15" s="472"/>
      <c r="AQ15" s="472"/>
      <c r="BA15" s="238"/>
      <c r="BB15" s="403"/>
      <c r="BC15" s="510"/>
      <c r="BD15" s="404"/>
      <c r="BE15" s="405"/>
      <c r="BF15" s="404"/>
      <c r="BG15" s="405"/>
      <c r="BH15" s="404"/>
      <c r="BI15" s="405"/>
      <c r="BJ15" s="404"/>
      <c r="BK15" s="456"/>
      <c r="BL15" s="458"/>
      <c r="BM15" s="407"/>
      <c r="BN15" s="429"/>
      <c r="BO15" s="409"/>
      <c r="BP15" s="427"/>
      <c r="BQ15" s="429"/>
      <c r="BR15" s="409"/>
      <c r="BS15" s="427"/>
      <c r="BT15" s="427"/>
      <c r="BU15" s="429"/>
      <c r="BV15" s="409"/>
      <c r="BW15" s="427"/>
      <c r="BX15" s="427"/>
      <c r="BY15" s="451"/>
      <c r="BZ15" s="452"/>
      <c r="CA15" s="409"/>
      <c r="CB15" s="427"/>
      <c r="CC15" s="428"/>
      <c r="CD15" s="453"/>
      <c r="CE15" s="453"/>
      <c r="CF15" s="452"/>
      <c r="CG15" s="415"/>
      <c r="CH15" s="426"/>
      <c r="CI15" s="455"/>
      <c r="CJ15" s="427"/>
      <c r="CK15" s="428"/>
      <c r="CL15" s="428"/>
      <c r="CM15" s="429"/>
      <c r="CN15" s="417"/>
      <c r="CO15" s="418"/>
      <c r="CP15" s="419"/>
      <c r="CQ15" s="421"/>
      <c r="CR15" s="421"/>
      <c r="CS15" s="430"/>
      <c r="CT15" s="422"/>
      <c r="CU15" s="418"/>
      <c r="CV15" s="419"/>
      <c r="CW15" s="421"/>
      <c r="CX15" s="421"/>
      <c r="CY15" s="430"/>
      <c r="CZ15" s="422"/>
      <c r="DA15" s="418"/>
      <c r="DB15" s="419"/>
      <c r="DC15" s="421"/>
      <c r="DD15" s="421"/>
      <c r="DE15" s="421"/>
      <c r="DF15" s="422"/>
      <c r="DG15" s="418"/>
      <c r="DH15" s="419"/>
      <c r="DI15" s="421"/>
      <c r="DJ15" s="421"/>
      <c r="DK15" s="421"/>
      <c r="DL15" s="422"/>
      <c r="DM15" s="418"/>
      <c r="DN15" s="419"/>
      <c r="DO15" s="421"/>
      <c r="DP15" s="421"/>
      <c r="DQ15" s="421"/>
      <c r="DR15" s="422"/>
      <c r="DS15" s="425"/>
      <c r="DT15" s="231"/>
      <c r="DU15" s="232"/>
      <c r="DV15" s="235"/>
      <c r="DW15" s="235"/>
      <c r="DX15" s="236"/>
      <c r="DY15" s="236"/>
      <c r="DZ15" s="237"/>
      <c r="EA15" s="448"/>
      <c r="EB15" s="448"/>
    </row>
    <row r="16" spans="1:132" s="53" customFormat="1" ht="25.2">
      <c r="A16" s="292">
        <v>14</v>
      </c>
      <c r="B16" s="293">
        <v>45577</v>
      </c>
      <c r="C16" s="319" t="s">
        <v>357</v>
      </c>
      <c r="D16" s="317">
        <v>12</v>
      </c>
      <c r="E16" s="310" t="s">
        <v>116</v>
      </c>
      <c r="F16" s="318" t="e">
        <f>VLOOKUP(E16,MT!Y13:AA54,2,0)</f>
        <v>#N/A</v>
      </c>
      <c r="G16" s="318" t="e">
        <f>VLOOKUP(E16,MT!Y13:AA54,3,0)</f>
        <v>#N/A</v>
      </c>
      <c r="H16" s="297" t="s">
        <v>94</v>
      </c>
      <c r="I16" s="312" t="s">
        <v>356</v>
      </c>
      <c r="J16" s="298" t="s">
        <v>331</v>
      </c>
      <c r="K16" s="298" t="s">
        <v>358</v>
      </c>
      <c r="L16" s="298" t="s">
        <v>359</v>
      </c>
      <c r="M16" s="299"/>
      <c r="N16" s="299"/>
      <c r="O16" s="300">
        <v>45566</v>
      </c>
      <c r="P16" s="301" t="s">
        <v>393</v>
      </c>
      <c r="Q16" s="301"/>
      <c r="R16" s="301"/>
      <c r="S16" s="316"/>
      <c r="T16" s="316"/>
      <c r="U16" s="316"/>
      <c r="V16" s="320" t="s">
        <v>225</v>
      </c>
      <c r="W16" s="350" t="s">
        <v>12</v>
      </c>
      <c r="X16" s="351"/>
      <c r="Y16" s="320" t="s">
        <v>355</v>
      </c>
      <c r="Z16" s="352" t="s">
        <v>21</v>
      </c>
      <c r="AA16" s="353">
        <f>VLOOKUP(W16,MT!$G$2:$J$5,3)</f>
        <v>24</v>
      </c>
      <c r="AB16" s="369">
        <f>VLOOKUP(W16,MT!$G$2:$J$5,4)</f>
        <v>2</v>
      </c>
      <c r="AC16" s="354">
        <v>24000</v>
      </c>
      <c r="AD16" s="355">
        <f t="shared" si="27"/>
        <v>12000</v>
      </c>
      <c r="AE16" s="356">
        <f t="shared" si="28"/>
        <v>1000</v>
      </c>
      <c r="AF16" s="42"/>
      <c r="AG16" s="264" t="s">
        <v>201</v>
      </c>
      <c r="AH16" s="264"/>
      <c r="AI16" s="264"/>
      <c r="AJ16" s="265"/>
      <c r="AK16" s="265"/>
      <c r="AL16" s="266"/>
      <c r="AM16" s="44"/>
      <c r="AN16" s="44"/>
      <c r="AO16" s="44"/>
      <c r="AP16" s="472"/>
      <c r="AQ16" s="472"/>
      <c r="BA16" s="238"/>
      <c r="BB16" s="403" t="s">
        <v>68</v>
      </c>
      <c r="BC16" s="510">
        <f>SUMIFS($AE:$AE,$V:$V,BB16)</f>
        <v>118106.66666666667</v>
      </c>
      <c r="BD16" s="404">
        <f>SUMIFS($AE:$AE,$W:$W,$BD$6,$V:$V,BB16)</f>
        <v>4166.6666666666661</v>
      </c>
      <c r="BE16" s="405">
        <f>BD16*$BE$7</f>
        <v>1041.6666666666665</v>
      </c>
      <c r="BF16" s="404">
        <f>SUMIFS($AE:$AE,$W:$W,$BF$6,$V:$V,BB16)</f>
        <v>0</v>
      </c>
      <c r="BG16" s="405">
        <f>BF16*$BG$7</f>
        <v>0</v>
      </c>
      <c r="BH16" s="404">
        <f>SUMIFS($AE:$AE,$W:$W,$BH$6,$V:$V,BB16)</f>
        <v>0</v>
      </c>
      <c r="BI16" s="405">
        <f>BH16*$BI$7*12</f>
        <v>0</v>
      </c>
      <c r="BJ16" s="404">
        <f>SUMIFS($AE:$AE,$W:$W,$BJ$6,$V:$V,BB16)</f>
        <v>0</v>
      </c>
      <c r="BK16" s="406">
        <f t="shared" ref="BK16" si="48">BJ16*$BK$7*12</f>
        <v>0</v>
      </c>
      <c r="BL16" s="457">
        <f t="shared" ref="BL16" si="49">BE16+BG16+BI16+BK16</f>
        <v>1041.6666666666665</v>
      </c>
      <c r="BM16" s="409">
        <f>SUMIFS($AE:$AE,$W:$W,$BM$4,$V:$V,BB16)</f>
        <v>0</v>
      </c>
      <c r="BN16" s="450">
        <f t="shared" ref="BN16" si="50">(BM16*$BN$7)*12</f>
        <v>0</v>
      </c>
      <c r="BO16" s="409">
        <f>SUMIFS($AE:$AE,$W:$W,$BO$4,$V:$V,BB16)</f>
        <v>50000</v>
      </c>
      <c r="BP16" s="410">
        <f t="shared" ref="BP16" si="51">BO16*$BP$7*12</f>
        <v>39600</v>
      </c>
      <c r="BQ16" s="408">
        <f t="shared" ref="BQ16" si="52">BP16</f>
        <v>39600</v>
      </c>
      <c r="BR16" s="409">
        <f>SUMIFS($AE:$AE,$W:$W,$BR$4,$V:$V,BB16)</f>
        <v>34500</v>
      </c>
      <c r="BS16" s="410">
        <f t="shared" ref="BS16" si="53">BR16*$BP$7*12</f>
        <v>27324</v>
      </c>
      <c r="BT16" s="410">
        <f t="shared" ref="BT16:BU16" si="54">BS16</f>
        <v>27324</v>
      </c>
      <c r="BU16" s="408">
        <f t="shared" si="54"/>
        <v>27324</v>
      </c>
      <c r="BV16" s="409">
        <f>SUMIFS($AE:$AE,$W:$W,$BV$4,$V:$V,BB16)</f>
        <v>0</v>
      </c>
      <c r="BW16" s="410">
        <f t="shared" ref="BW16" si="55">BV16*$BW$7*12</f>
        <v>0</v>
      </c>
      <c r="BX16" s="410">
        <f t="shared" ref="BX16:BZ16" si="56">BW16</f>
        <v>0</v>
      </c>
      <c r="BY16" s="411">
        <f t="shared" si="56"/>
        <v>0</v>
      </c>
      <c r="BZ16" s="412">
        <f t="shared" si="56"/>
        <v>0</v>
      </c>
      <c r="CA16" s="409">
        <f>SUMIFS($AE:$AE,$W:$W,$CA$4,$V:$V,BB16)</f>
        <v>29440</v>
      </c>
      <c r="CB16" s="410">
        <f t="shared" ref="CB16" si="57">CA16*$CB$7*12</f>
        <v>23316.480000000003</v>
      </c>
      <c r="CC16" s="413">
        <f t="shared" ref="CC16:CF16" si="58">CB16</f>
        <v>23316.480000000003</v>
      </c>
      <c r="CD16" s="414">
        <f t="shared" si="58"/>
        <v>23316.480000000003</v>
      </c>
      <c r="CE16" s="414">
        <f t="shared" si="58"/>
        <v>23316.480000000003</v>
      </c>
      <c r="CF16" s="412">
        <f t="shared" si="58"/>
        <v>23316.480000000003</v>
      </c>
      <c r="CG16" s="415"/>
      <c r="CH16" s="416">
        <f>BN16+BP16+BS16+BW16+CB16</f>
        <v>90240.48000000001</v>
      </c>
      <c r="CI16" s="406">
        <f>BL16</f>
        <v>1041.6666666666665</v>
      </c>
      <c r="CJ16" s="410">
        <f>BQ16+BT16+BX16+CC16</f>
        <v>90240.48000000001</v>
      </c>
      <c r="CK16" s="413">
        <f>BU16+BY16+CD16</f>
        <v>50640.480000000003</v>
      </c>
      <c r="CL16" s="413">
        <f>BZ16+CE16</f>
        <v>23316.480000000003</v>
      </c>
      <c r="CM16" s="408">
        <f>CF16</f>
        <v>23316.480000000003</v>
      </c>
      <c r="CN16" s="417"/>
      <c r="CO16" s="418">
        <f t="shared" ref="CO16" si="59">(CH16+CI16)*$CO$7</f>
        <v>4564.1073333333343</v>
      </c>
      <c r="CP16" s="419">
        <f t="shared" ref="CP16" si="60">(CH16+CI16)*$CP$7</f>
        <v>9128.2146666666686</v>
      </c>
      <c r="CQ16" s="420">
        <f t="shared" ref="CQ16" si="61">(CH16+CI16)*$CQ$7</f>
        <v>54769.288000000008</v>
      </c>
      <c r="CR16" s="421">
        <f t="shared" ref="CR16" si="62">(CH16+CI16)*$CR$7</f>
        <v>9128.2146666666686</v>
      </c>
      <c r="CS16" s="421">
        <f t="shared" ref="CS16" si="63">(CH16+CI16)*$CS$7</f>
        <v>9128.2146666666686</v>
      </c>
      <c r="CT16" s="422">
        <f t="shared" ref="CT16" si="64">(CH16+CI16)*$CT$7</f>
        <v>4564.1073333333343</v>
      </c>
      <c r="CU16" s="423">
        <f>CJ16*$CU$7</f>
        <v>4512.0240000000003</v>
      </c>
      <c r="CV16" s="421">
        <f>CJ16*$CV$7</f>
        <v>9024.0480000000007</v>
      </c>
      <c r="CW16" s="424">
        <f>CJ16*$CW$7</f>
        <v>54144.288000000008</v>
      </c>
      <c r="CX16" s="421">
        <f>CJ16*$CX$7</f>
        <v>9024.0480000000007</v>
      </c>
      <c r="CY16" s="421">
        <f>CJ16*$CY$7</f>
        <v>9024.0480000000007</v>
      </c>
      <c r="CZ16" s="422">
        <f>CJ16*$CZ$7</f>
        <v>4512.0240000000003</v>
      </c>
      <c r="DA16" s="418">
        <f>CK16*$DA$7</f>
        <v>2532.0240000000003</v>
      </c>
      <c r="DB16" s="419">
        <f>CK16*$DB$7</f>
        <v>5064.0480000000007</v>
      </c>
      <c r="DC16" s="420">
        <f>CK16*$DC$7</f>
        <v>30384.288</v>
      </c>
      <c r="DD16" s="419">
        <f>CK16*$DD$7</f>
        <v>5064.0480000000007</v>
      </c>
      <c r="DE16" s="421">
        <f>CK16*$DE$7</f>
        <v>5064.0480000000007</v>
      </c>
      <c r="DF16" s="422">
        <f>CK16*$DF$7</f>
        <v>2532.0240000000003</v>
      </c>
      <c r="DG16" s="418">
        <f>CL16*$DA$7</f>
        <v>1165.8240000000003</v>
      </c>
      <c r="DH16" s="419">
        <f>CL16*$DB$7</f>
        <v>2331.6480000000006</v>
      </c>
      <c r="DI16" s="420">
        <f>CL16*$DC$7</f>
        <v>13989.888000000001</v>
      </c>
      <c r="DJ16" s="419">
        <f>CL16*$DD$7</f>
        <v>2331.6480000000006</v>
      </c>
      <c r="DK16" s="421">
        <f>CL16*$DE$7</f>
        <v>2331.6480000000006</v>
      </c>
      <c r="DL16" s="422">
        <f>CL16*$DF$7</f>
        <v>1165.8240000000003</v>
      </c>
      <c r="DM16" s="418">
        <f>CM16*$DA$7</f>
        <v>1165.8240000000003</v>
      </c>
      <c r="DN16" s="419">
        <f>CM16*$DB$7</f>
        <v>2331.6480000000006</v>
      </c>
      <c r="DO16" s="420">
        <f>CM16*$DC$7</f>
        <v>13989.888000000001</v>
      </c>
      <c r="DP16" s="419">
        <f>CM16*$DD$7</f>
        <v>2331.6480000000006</v>
      </c>
      <c r="DQ16" s="421">
        <f>CM16*$DE$7</f>
        <v>2331.6480000000006</v>
      </c>
      <c r="DR16" s="422">
        <f>CM16*$DF$7</f>
        <v>1165.8240000000003</v>
      </c>
      <c r="DS16" s="425"/>
      <c r="DT16" s="231"/>
      <c r="DU16" s="232" t="str">
        <f>BB16</f>
        <v>นางสาวพัชรพรรณ   พึ่งพา</v>
      </c>
      <c r="DV16" s="233">
        <f>CQ16+CP16+CT16</f>
        <v>68461.610000000015</v>
      </c>
      <c r="DW16" s="233">
        <f>CV16+CW16+CZ16</f>
        <v>67680.360000000015</v>
      </c>
      <c r="DX16" s="233">
        <f>DB16+DC16+DF16</f>
        <v>37980.36</v>
      </c>
      <c r="DY16" s="233">
        <f>DH16+DI16+DL16</f>
        <v>17487.36</v>
      </c>
      <c r="DZ16" s="234">
        <f>DN16+DO16+DR16</f>
        <v>17487.36</v>
      </c>
      <c r="EA16" s="447">
        <f t="shared" ref="EA16" si="65">SUM(DV16:DZ16)</f>
        <v>209097.05</v>
      </c>
      <c r="EB16" s="447"/>
    </row>
    <row r="17" spans="1:132" s="53" customFormat="1" ht="27">
      <c r="A17" s="292">
        <v>15</v>
      </c>
      <c r="B17" s="293">
        <v>45578</v>
      </c>
      <c r="C17" s="319" t="s">
        <v>362</v>
      </c>
      <c r="D17" s="317">
        <v>94</v>
      </c>
      <c r="E17" s="310" t="s">
        <v>136</v>
      </c>
      <c r="F17" s="318" t="str">
        <f>VLOOKUP(E17,MT!Y14:AA55,2,0)</f>
        <v>LB</v>
      </c>
      <c r="G17" s="318" t="str">
        <f>VLOOKUP(E17,MT!Y14:AA55,3,0)</f>
        <v>GH</v>
      </c>
      <c r="H17" s="297" t="s">
        <v>90</v>
      </c>
      <c r="I17" s="312" t="s">
        <v>361</v>
      </c>
      <c r="J17" s="298" t="s">
        <v>360</v>
      </c>
      <c r="K17" s="298" t="s">
        <v>331</v>
      </c>
      <c r="L17" s="298" t="s">
        <v>331</v>
      </c>
      <c r="M17" s="299"/>
      <c r="N17" s="299"/>
      <c r="O17" s="300"/>
      <c r="P17" s="301" t="s">
        <v>393</v>
      </c>
      <c r="Q17" s="301"/>
      <c r="R17" s="301"/>
      <c r="S17" s="316"/>
      <c r="T17" s="316"/>
      <c r="U17" s="316"/>
      <c r="V17" s="320" t="s">
        <v>75</v>
      </c>
      <c r="W17" s="350" t="s">
        <v>13</v>
      </c>
      <c r="X17" s="351"/>
      <c r="Y17" s="320" t="s">
        <v>363</v>
      </c>
      <c r="Z17" s="352" t="s">
        <v>21</v>
      </c>
      <c r="AA17" s="353">
        <f>VLOOKUP(W17,MT!$G$2:$J$5,3)</f>
        <v>12</v>
      </c>
      <c r="AB17" s="369">
        <f>VLOOKUP(W17,MT!$G$2:$J$5,4)</f>
        <v>1</v>
      </c>
      <c r="AC17" s="354">
        <v>32400</v>
      </c>
      <c r="AD17" s="355">
        <f t="shared" si="27"/>
        <v>32400</v>
      </c>
      <c r="AE17" s="356">
        <f t="shared" si="28"/>
        <v>2700</v>
      </c>
      <c r="AF17" s="42"/>
      <c r="AG17" s="550" t="s">
        <v>408</v>
      </c>
      <c r="AH17" s="550"/>
      <c r="AI17" s="44"/>
      <c r="AJ17" s="44"/>
      <c r="AK17" s="44"/>
      <c r="AL17" s="44"/>
      <c r="AM17" s="44"/>
      <c r="AN17" s="44"/>
      <c r="AO17" s="44"/>
      <c r="AP17" s="472"/>
      <c r="AQ17" s="472"/>
      <c r="BA17" s="238"/>
      <c r="BB17" s="403"/>
      <c r="BC17" s="510"/>
      <c r="BD17" s="404"/>
      <c r="BE17" s="405"/>
      <c r="BF17" s="404"/>
      <c r="BG17" s="405"/>
      <c r="BH17" s="404"/>
      <c r="BI17" s="405"/>
      <c r="BJ17" s="404"/>
      <c r="BK17" s="456"/>
      <c r="BL17" s="458"/>
      <c r="BM17" s="407"/>
      <c r="BN17" s="429"/>
      <c r="BO17" s="409"/>
      <c r="BP17" s="427"/>
      <c r="BQ17" s="429"/>
      <c r="BR17" s="409"/>
      <c r="BS17" s="427"/>
      <c r="BT17" s="427"/>
      <c r="BU17" s="429"/>
      <c r="BV17" s="409"/>
      <c r="BW17" s="427"/>
      <c r="BX17" s="427"/>
      <c r="BY17" s="451"/>
      <c r="BZ17" s="452"/>
      <c r="CA17" s="409"/>
      <c r="CB17" s="427"/>
      <c r="CC17" s="428"/>
      <c r="CD17" s="453"/>
      <c r="CE17" s="453"/>
      <c r="CF17" s="452"/>
      <c r="CG17" s="415"/>
      <c r="CH17" s="426"/>
      <c r="CI17" s="455"/>
      <c r="CJ17" s="427"/>
      <c r="CK17" s="428"/>
      <c r="CL17" s="428"/>
      <c r="CM17" s="429"/>
      <c r="CN17" s="417"/>
      <c r="CO17" s="418"/>
      <c r="CP17" s="419"/>
      <c r="CQ17" s="421"/>
      <c r="CR17" s="421"/>
      <c r="CS17" s="430"/>
      <c r="CT17" s="422"/>
      <c r="CU17" s="418"/>
      <c r="CV17" s="419"/>
      <c r="CW17" s="421"/>
      <c r="CX17" s="421"/>
      <c r="CY17" s="430"/>
      <c r="CZ17" s="422"/>
      <c r="DA17" s="418"/>
      <c r="DB17" s="419"/>
      <c r="DC17" s="421"/>
      <c r="DD17" s="421"/>
      <c r="DE17" s="421"/>
      <c r="DF17" s="422"/>
      <c r="DG17" s="418"/>
      <c r="DH17" s="419"/>
      <c r="DI17" s="421"/>
      <c r="DJ17" s="421"/>
      <c r="DK17" s="421"/>
      <c r="DL17" s="422"/>
      <c r="DM17" s="418"/>
      <c r="DN17" s="419"/>
      <c r="DO17" s="421"/>
      <c r="DP17" s="421"/>
      <c r="DQ17" s="421"/>
      <c r="DR17" s="422"/>
      <c r="DS17" s="425"/>
      <c r="DT17" s="231"/>
      <c r="DU17" s="232"/>
      <c r="DV17" s="235"/>
      <c r="DW17" s="235"/>
      <c r="DX17" s="236"/>
      <c r="DY17" s="236"/>
      <c r="DZ17" s="237"/>
      <c r="EA17" s="448"/>
      <c r="EB17" s="448"/>
    </row>
    <row r="18" spans="1:132" s="51" customFormat="1" ht="25.2">
      <c r="A18" s="292">
        <v>16</v>
      </c>
      <c r="B18" s="293">
        <v>45579</v>
      </c>
      <c r="C18" s="319" t="s">
        <v>365</v>
      </c>
      <c r="D18" s="317">
        <v>15</v>
      </c>
      <c r="E18" s="310" t="s">
        <v>116</v>
      </c>
      <c r="F18" s="318" t="e">
        <f>VLOOKUP(E18,MT!Y15:AA56,2,0)</f>
        <v>#N/A</v>
      </c>
      <c r="G18" s="318" t="e">
        <f>VLOOKUP(E18,MT!Y15:AA56,3,0)</f>
        <v>#N/A</v>
      </c>
      <c r="H18" s="297" t="s">
        <v>94</v>
      </c>
      <c r="I18" s="312" t="s">
        <v>369</v>
      </c>
      <c r="J18" s="298" t="s">
        <v>368</v>
      </c>
      <c r="K18" s="298" t="s">
        <v>367</v>
      </c>
      <c r="L18" s="298" t="s">
        <v>364</v>
      </c>
      <c r="M18" s="299"/>
      <c r="N18" s="299"/>
      <c r="O18" s="300">
        <v>45597</v>
      </c>
      <c r="P18" s="301" t="s">
        <v>393</v>
      </c>
      <c r="Q18" s="301"/>
      <c r="R18" s="301"/>
      <c r="S18" s="316"/>
      <c r="T18" s="316"/>
      <c r="U18" s="316"/>
      <c r="V18" s="320" t="s">
        <v>75</v>
      </c>
      <c r="W18" s="350" t="s">
        <v>12</v>
      </c>
      <c r="X18" s="351"/>
      <c r="Y18" s="320" t="s">
        <v>366</v>
      </c>
      <c r="Z18" s="352" t="s">
        <v>21</v>
      </c>
      <c r="AA18" s="353">
        <f>VLOOKUP(W18,MT!$G$2:$J$5,3)</f>
        <v>24</v>
      </c>
      <c r="AB18" s="369">
        <f>VLOOKUP(W18,MT!$G$2:$J$5,4)</f>
        <v>2</v>
      </c>
      <c r="AC18" s="354">
        <v>48000</v>
      </c>
      <c r="AD18" s="355">
        <f t="shared" si="27"/>
        <v>24000</v>
      </c>
      <c r="AE18" s="356">
        <f t="shared" si="28"/>
        <v>2000</v>
      </c>
      <c r="AF18" s="42"/>
      <c r="AG18" s="44"/>
      <c r="AH18" s="44"/>
      <c r="AI18" s="44"/>
      <c r="AJ18" s="44"/>
      <c r="AK18" s="44"/>
      <c r="AL18" s="44"/>
      <c r="AM18" s="376"/>
      <c r="AN18" s="376"/>
      <c r="AO18" s="376"/>
      <c r="AP18" s="473"/>
      <c r="AQ18" s="473"/>
      <c r="BA18" s="239"/>
      <c r="BB18" s="403" t="s">
        <v>69</v>
      </c>
      <c r="BC18" s="510">
        <f>SUMIFS($AE:$AE,$V:$V,BB18)</f>
        <v>0</v>
      </c>
      <c r="BD18" s="404">
        <f>SUMIFS($AE:$AE,$W:$W,$BD$6,$V:$V,BB18)</f>
        <v>0</v>
      </c>
      <c r="BE18" s="405">
        <f>BD18*$BE$7</f>
        <v>0</v>
      </c>
      <c r="BF18" s="404">
        <f>SUMIFS($AE:$AE,$W:$W,$BF$6,$V:$V,BB18)</f>
        <v>0</v>
      </c>
      <c r="BG18" s="405">
        <f>BF18*$BG$7</f>
        <v>0</v>
      </c>
      <c r="BH18" s="404">
        <f>SUMIFS($AE:$AE,$W:$W,$BH$6,$V:$V,BB18)</f>
        <v>0</v>
      </c>
      <c r="BI18" s="405">
        <f>BH18*$BI$7*12</f>
        <v>0</v>
      </c>
      <c r="BJ18" s="404">
        <f>SUMIFS($AE:$AE,$W:$W,$BJ$6,$V:$V,BB18)</f>
        <v>0</v>
      </c>
      <c r="BK18" s="406">
        <f t="shared" ref="BK18" si="66">BJ18*$BK$7*12</f>
        <v>0</v>
      </c>
      <c r="BL18" s="457">
        <f t="shared" ref="BL18" si="67">BE18+BG18+BI18+BK18</f>
        <v>0</v>
      </c>
      <c r="BM18" s="409">
        <f>SUMIFS($AE:$AE,$W:$W,$BM$4,$V:$V,BB18)</f>
        <v>0</v>
      </c>
      <c r="BN18" s="450">
        <f t="shared" ref="BN18" si="68">(BM18*$BN$7)*12</f>
        <v>0</v>
      </c>
      <c r="BO18" s="409">
        <f>SUMIFS($AE:$AE,$W:$W,$BO$4,$V:$V,BB18)</f>
        <v>0</v>
      </c>
      <c r="BP18" s="410">
        <f t="shared" ref="BP18" si="69">BO18*$BP$7*12</f>
        <v>0</v>
      </c>
      <c r="BQ18" s="408">
        <f t="shared" ref="BQ18" si="70">BP18</f>
        <v>0</v>
      </c>
      <c r="BR18" s="409">
        <f>SUMIFS($AE:$AE,$W:$W,$BR$4,$V:$V,BB18)</f>
        <v>0</v>
      </c>
      <c r="BS18" s="410">
        <f t="shared" ref="BS18" si="71">BR18*$BP$7*12</f>
        <v>0</v>
      </c>
      <c r="BT18" s="410">
        <f t="shared" ref="BT18:BU18" si="72">BS18</f>
        <v>0</v>
      </c>
      <c r="BU18" s="408">
        <f t="shared" si="72"/>
        <v>0</v>
      </c>
      <c r="BV18" s="409">
        <f>SUMIFS($AE:$AE,$W:$W,$BV$4,$V:$V,BB18)</f>
        <v>0</v>
      </c>
      <c r="BW18" s="410">
        <f t="shared" ref="BW18" si="73">BV18*$BW$7*12</f>
        <v>0</v>
      </c>
      <c r="BX18" s="410">
        <f t="shared" ref="BX18:BZ18" si="74">BW18</f>
        <v>0</v>
      </c>
      <c r="BY18" s="411">
        <f t="shared" si="74"/>
        <v>0</v>
      </c>
      <c r="BZ18" s="412">
        <f t="shared" si="74"/>
        <v>0</v>
      </c>
      <c r="CA18" s="409">
        <f>SUMIFS($AE:$AE,$W:$W,$CA$4,$V:$V,BB18)</f>
        <v>0</v>
      </c>
      <c r="CB18" s="410">
        <f t="shared" ref="CB18" si="75">CA18*$CB$7*12</f>
        <v>0</v>
      </c>
      <c r="CC18" s="413">
        <f t="shared" ref="CC18:CF18" si="76">CB18</f>
        <v>0</v>
      </c>
      <c r="CD18" s="414">
        <f t="shared" si="76"/>
        <v>0</v>
      </c>
      <c r="CE18" s="414">
        <f t="shared" si="76"/>
        <v>0</v>
      </c>
      <c r="CF18" s="412">
        <f t="shared" si="76"/>
        <v>0</v>
      </c>
      <c r="CG18" s="415"/>
      <c r="CH18" s="416">
        <f>BN18+BP18+BS18+BW18+CB18</f>
        <v>0</v>
      </c>
      <c r="CI18" s="406">
        <f t="shared" ref="CI18" si="77">BL18</f>
        <v>0</v>
      </c>
      <c r="CJ18" s="410">
        <f>BQ18+BT18+BX18+CC18</f>
        <v>0</v>
      </c>
      <c r="CK18" s="413">
        <f>BU18+BY18+CD18</f>
        <v>0</v>
      </c>
      <c r="CL18" s="413">
        <f>BZ18+CE18</f>
        <v>0</v>
      </c>
      <c r="CM18" s="408">
        <f>CF18</f>
        <v>0</v>
      </c>
      <c r="CN18" s="417"/>
      <c r="CO18" s="418">
        <f t="shared" ref="CO18" si="78">(CH18+CI18)*$CO$7</f>
        <v>0</v>
      </c>
      <c r="CP18" s="419">
        <f t="shared" ref="CP18" si="79">(CH18+CI18)*$CP$7</f>
        <v>0</v>
      </c>
      <c r="CQ18" s="420">
        <f t="shared" ref="CQ18" si="80">(CH18+CI18)*$CQ$7</f>
        <v>0</v>
      </c>
      <c r="CR18" s="421">
        <f t="shared" ref="CR18" si="81">(CH18+CI18)*$CR$7</f>
        <v>0</v>
      </c>
      <c r="CS18" s="421">
        <f t="shared" ref="CS18" si="82">(CH18+CI18)*$CS$7</f>
        <v>0</v>
      </c>
      <c r="CT18" s="422">
        <f t="shared" ref="CT18" si="83">(CH18+CI18)*$CT$7</f>
        <v>0</v>
      </c>
      <c r="CU18" s="423">
        <f>CJ18*$CU$7</f>
        <v>0</v>
      </c>
      <c r="CV18" s="421">
        <f>CJ18*$CV$7</f>
        <v>0</v>
      </c>
      <c r="CW18" s="424">
        <f>CJ18*$CW$7</f>
        <v>0</v>
      </c>
      <c r="CX18" s="421">
        <f>CJ18*$CX$7</f>
        <v>0</v>
      </c>
      <c r="CY18" s="421">
        <f>CJ18*$CY$7</f>
        <v>0</v>
      </c>
      <c r="CZ18" s="422">
        <f>CJ18*$CZ$7</f>
        <v>0</v>
      </c>
      <c r="DA18" s="418">
        <f>CK18*$DA$7</f>
        <v>0</v>
      </c>
      <c r="DB18" s="419">
        <f>CK18*$DB$7</f>
        <v>0</v>
      </c>
      <c r="DC18" s="420">
        <f>CK18*$DC$7</f>
        <v>0</v>
      </c>
      <c r="DD18" s="419">
        <f>CK18*$DD$7</f>
        <v>0</v>
      </c>
      <c r="DE18" s="421">
        <f>CK18*$DE$7</f>
        <v>0</v>
      </c>
      <c r="DF18" s="422">
        <f>CK18*$DF$7</f>
        <v>0</v>
      </c>
      <c r="DG18" s="418">
        <f>CL18*$DA$7</f>
        <v>0</v>
      </c>
      <c r="DH18" s="419">
        <f>CL18*$DB$7</f>
        <v>0</v>
      </c>
      <c r="DI18" s="420">
        <f>CL18*$DC$7</f>
        <v>0</v>
      </c>
      <c r="DJ18" s="419">
        <f>CL18*$DD$7</f>
        <v>0</v>
      </c>
      <c r="DK18" s="421">
        <f>CL18*$DE$7</f>
        <v>0</v>
      </c>
      <c r="DL18" s="422">
        <f>CL18*$DF$7</f>
        <v>0</v>
      </c>
      <c r="DM18" s="418">
        <f>CM18*$DA$7</f>
        <v>0</v>
      </c>
      <c r="DN18" s="419">
        <f>CM18*$DB$7</f>
        <v>0</v>
      </c>
      <c r="DO18" s="420">
        <f>CM18*$DC$7</f>
        <v>0</v>
      </c>
      <c r="DP18" s="419">
        <f>CM18*$DD$7</f>
        <v>0</v>
      </c>
      <c r="DQ18" s="421">
        <f>CM18*$DE$7</f>
        <v>0</v>
      </c>
      <c r="DR18" s="422">
        <f>CM18*$DF$7</f>
        <v>0</v>
      </c>
      <c r="DS18" s="425"/>
      <c r="DT18" s="231"/>
      <c r="DU18" s="232" t="str">
        <f>BB18</f>
        <v>นายนรินทร์  ปิงมูล</v>
      </c>
      <c r="DV18" s="233">
        <f>CQ18+CP18+CT18</f>
        <v>0</v>
      </c>
      <c r="DW18" s="233">
        <f>CV18+CW18+CZ18</f>
        <v>0</v>
      </c>
      <c r="DX18" s="233">
        <f>DB18+DC18+DF18</f>
        <v>0</v>
      </c>
      <c r="DY18" s="233">
        <f>DH18+DI18+DL18</f>
        <v>0</v>
      </c>
      <c r="DZ18" s="234">
        <f>DN18+DO18+DR18</f>
        <v>0</v>
      </c>
      <c r="EA18" s="447">
        <f t="shared" ref="EA18" si="84">SUM(DV18:DZ18)</f>
        <v>0</v>
      </c>
      <c r="EB18" s="447"/>
    </row>
    <row r="19" spans="1:132" ht="25.2">
      <c r="A19" s="292">
        <v>17</v>
      </c>
      <c r="B19" s="293">
        <v>45580</v>
      </c>
      <c r="C19" s="319" t="s">
        <v>373</v>
      </c>
      <c r="D19" s="317">
        <v>66</v>
      </c>
      <c r="E19" s="310" t="s">
        <v>115</v>
      </c>
      <c r="F19" s="318" t="e">
        <f>VLOOKUP(E19,MT!Y16:AA57,2,0)</f>
        <v>#N/A</v>
      </c>
      <c r="G19" s="318" t="e">
        <f>VLOOKUP(E19,MT!Y16:AA57,3,0)</f>
        <v>#N/A</v>
      </c>
      <c r="H19" s="297" t="s">
        <v>92</v>
      </c>
      <c r="I19" s="312" t="s">
        <v>371</v>
      </c>
      <c r="J19" s="298" t="s">
        <v>370</v>
      </c>
      <c r="K19" s="298" t="s">
        <v>331</v>
      </c>
      <c r="L19" s="298" t="s">
        <v>331</v>
      </c>
      <c r="M19" s="299"/>
      <c r="N19" s="299"/>
      <c r="O19" s="300"/>
      <c r="P19" s="301" t="s">
        <v>393</v>
      </c>
      <c r="Q19" s="301"/>
      <c r="R19" s="301"/>
      <c r="S19" s="321"/>
      <c r="T19" s="321"/>
      <c r="U19" s="321"/>
      <c r="V19" s="320" t="s">
        <v>225</v>
      </c>
      <c r="W19" s="350" t="s">
        <v>12</v>
      </c>
      <c r="X19" s="351"/>
      <c r="Y19" s="320" t="s">
        <v>372</v>
      </c>
      <c r="Z19" s="352" t="s">
        <v>21</v>
      </c>
      <c r="AA19" s="353">
        <f>VLOOKUP(W19,MT!$G$2:$J$5,3)</f>
        <v>24</v>
      </c>
      <c r="AB19" s="369">
        <f>VLOOKUP(W19,MT!$G$2:$J$5,4)</f>
        <v>2</v>
      </c>
      <c r="AC19" s="354">
        <v>36000</v>
      </c>
      <c r="AD19" s="355">
        <f t="shared" si="27"/>
        <v>18000</v>
      </c>
      <c r="AE19" s="356">
        <f t="shared" si="28"/>
        <v>1500</v>
      </c>
      <c r="AG19" s="375" t="s">
        <v>51</v>
      </c>
      <c r="AH19" s="375"/>
      <c r="AI19" s="375"/>
      <c r="AJ19" s="375"/>
      <c r="AK19" s="375"/>
      <c r="AL19" s="375"/>
      <c r="AM19" s="377"/>
      <c r="AN19" s="377"/>
      <c r="AO19" s="377"/>
      <c r="BB19" s="403"/>
      <c r="BC19" s="510"/>
      <c r="BD19" s="404"/>
      <c r="BE19" s="405"/>
      <c r="BF19" s="404"/>
      <c r="BG19" s="405"/>
      <c r="BH19" s="404"/>
      <c r="BI19" s="405"/>
      <c r="BJ19" s="404"/>
      <c r="BK19" s="456"/>
      <c r="BL19" s="458"/>
      <c r="BM19" s="407"/>
      <c r="BN19" s="429"/>
      <c r="BO19" s="409"/>
      <c r="BP19" s="427"/>
      <c r="BQ19" s="429"/>
      <c r="BR19" s="409"/>
      <c r="BS19" s="427"/>
      <c r="BT19" s="427"/>
      <c r="BU19" s="429"/>
      <c r="BV19" s="409"/>
      <c r="BW19" s="427"/>
      <c r="BX19" s="427"/>
      <c r="BY19" s="451"/>
      <c r="BZ19" s="452"/>
      <c r="CA19" s="409"/>
      <c r="CB19" s="427"/>
      <c r="CC19" s="428"/>
      <c r="CD19" s="453"/>
      <c r="CE19" s="453"/>
      <c r="CF19" s="452"/>
      <c r="CG19" s="415"/>
      <c r="CH19" s="426"/>
      <c r="CI19" s="455"/>
      <c r="CJ19" s="427"/>
      <c r="CK19" s="428"/>
      <c r="CL19" s="428"/>
      <c r="CM19" s="429"/>
      <c r="CN19" s="417"/>
      <c r="CO19" s="418"/>
      <c r="CP19" s="419"/>
      <c r="CQ19" s="421"/>
      <c r="CR19" s="421"/>
      <c r="CS19" s="430"/>
      <c r="CT19" s="422"/>
      <c r="CU19" s="418"/>
      <c r="CV19" s="419"/>
      <c r="CW19" s="421"/>
      <c r="CX19" s="421"/>
      <c r="CY19" s="430"/>
      <c r="CZ19" s="422"/>
      <c r="DA19" s="418"/>
      <c r="DB19" s="419"/>
      <c r="DC19" s="421"/>
      <c r="DD19" s="421"/>
      <c r="DE19" s="421"/>
      <c r="DF19" s="422"/>
      <c r="DG19" s="418"/>
      <c r="DH19" s="419"/>
      <c r="DI19" s="421"/>
      <c r="DJ19" s="421"/>
      <c r="DK19" s="421"/>
      <c r="DL19" s="422"/>
      <c r="DM19" s="418"/>
      <c r="DN19" s="419"/>
      <c r="DO19" s="421"/>
      <c r="DP19" s="421"/>
      <c r="DQ19" s="421"/>
      <c r="DR19" s="422"/>
      <c r="DS19" s="425"/>
      <c r="DT19" s="231"/>
      <c r="DU19" s="232"/>
      <c r="DV19" s="235"/>
      <c r="DW19" s="235"/>
      <c r="DX19" s="236"/>
      <c r="DY19" s="236"/>
      <c r="DZ19" s="237"/>
      <c r="EA19" s="448"/>
      <c r="EB19" s="448"/>
    </row>
    <row r="20" spans="1:132" ht="25.2">
      <c r="A20" s="292">
        <v>18</v>
      </c>
      <c r="B20" s="322">
        <v>45581</v>
      </c>
      <c r="C20" s="323" t="s">
        <v>399</v>
      </c>
      <c r="D20" s="324"/>
      <c r="E20" s="325" t="s">
        <v>134</v>
      </c>
      <c r="F20" s="324" t="e">
        <f>VLOOKUP(E20,MT!Y17:AA58,2,0)</f>
        <v>#N/A</v>
      </c>
      <c r="G20" s="324" t="e">
        <f>VLOOKUP(E20,MT!Y17:AA58,3,0)</f>
        <v>#N/A</v>
      </c>
      <c r="H20" s="326" t="s">
        <v>92</v>
      </c>
      <c r="I20" s="312" t="s">
        <v>374</v>
      </c>
      <c r="J20" s="298" t="s">
        <v>331</v>
      </c>
      <c r="K20" s="298" t="s">
        <v>331</v>
      </c>
      <c r="L20" s="298" t="s">
        <v>331</v>
      </c>
      <c r="M20" s="299"/>
      <c r="N20" s="299"/>
      <c r="O20" s="300">
        <v>45566</v>
      </c>
      <c r="P20" s="301" t="s">
        <v>393</v>
      </c>
      <c r="Q20" s="301"/>
      <c r="R20" s="301"/>
      <c r="S20" s="321"/>
      <c r="T20" s="321"/>
      <c r="U20" s="321"/>
      <c r="V20" s="320" t="s">
        <v>225</v>
      </c>
      <c r="W20" s="350"/>
      <c r="X20" s="351"/>
      <c r="Y20" s="320"/>
      <c r="Z20" s="352"/>
      <c r="AA20" s="353"/>
      <c r="AB20" s="369"/>
      <c r="AC20" s="354">
        <v>0</v>
      </c>
      <c r="AD20" s="355"/>
      <c r="AE20" s="356">
        <f t="shared" si="28"/>
        <v>0</v>
      </c>
      <c r="AG20" s="620" t="s">
        <v>52</v>
      </c>
      <c r="AH20" s="620"/>
      <c r="AI20" s="620"/>
      <c r="AJ20" s="620"/>
      <c r="AK20" s="620"/>
      <c r="AL20" s="620"/>
      <c r="AM20" s="377"/>
      <c r="AN20" s="377"/>
      <c r="AO20" s="377"/>
      <c r="BB20" s="403" t="s">
        <v>70</v>
      </c>
      <c r="BC20" s="510">
        <f>SUMIFS($AE:$AE,$V:$V,BB20)</f>
        <v>6273.333333333333</v>
      </c>
      <c r="BD20" s="404">
        <f>SUMIFS($AE:$AE,$W:$W,$BD$6,$V:$V,BB20)</f>
        <v>833.33333333333337</v>
      </c>
      <c r="BE20" s="405">
        <f>BD20*$BE$7</f>
        <v>208.33333333333334</v>
      </c>
      <c r="BF20" s="404">
        <f>SUMIFS($AE:$AE,$W:$W,$BF$6,$V:$V,BB20)</f>
        <v>0</v>
      </c>
      <c r="BG20" s="405">
        <f>BF20*$BG$7</f>
        <v>0</v>
      </c>
      <c r="BH20" s="404">
        <f>SUMIFS($AE:$AE,$W:$W,$BH$6,$V:$V,BB20)</f>
        <v>0</v>
      </c>
      <c r="BI20" s="405">
        <f>BH20*$BI$7*12</f>
        <v>0</v>
      </c>
      <c r="BJ20" s="404">
        <f>SUMIFS($AE:$AE,$W:$W,$BJ$6,$V:$V,BB20)</f>
        <v>0</v>
      </c>
      <c r="BK20" s="406">
        <f t="shared" ref="BK20" si="85">BJ20*$BK$7*12</f>
        <v>0</v>
      </c>
      <c r="BL20" s="457">
        <f t="shared" ref="BL20" si="86">BE20+BG20+BI20+BK20</f>
        <v>208.33333333333334</v>
      </c>
      <c r="BM20" s="409">
        <f>SUMIFS($AE:$AE,$W:$W,$BM$4,$V:$V,BB20)</f>
        <v>0</v>
      </c>
      <c r="BN20" s="450">
        <f t="shared" ref="BN20" si="87">(BM20*$BN$7)*12</f>
        <v>0</v>
      </c>
      <c r="BO20" s="409">
        <f>SUMIFS($AE:$AE,$W:$W,$BO$4,$V:$V,BB20)</f>
        <v>0</v>
      </c>
      <c r="BP20" s="410">
        <f t="shared" ref="BP20" si="88">BO20*$BP$7*12</f>
        <v>0</v>
      </c>
      <c r="BQ20" s="408">
        <f t="shared" ref="BQ20" si="89">BP20</f>
        <v>0</v>
      </c>
      <c r="BR20" s="409">
        <f>SUMIFS($AE:$AE,$W:$W,$BR$4,$V:$V,BB20)</f>
        <v>5440</v>
      </c>
      <c r="BS20" s="410">
        <f t="shared" ref="BS20" si="90">BR20*$BP$7*12</f>
        <v>4308.4800000000005</v>
      </c>
      <c r="BT20" s="410">
        <f t="shared" ref="BT20:BU20" si="91">BS20</f>
        <v>4308.4800000000005</v>
      </c>
      <c r="BU20" s="408">
        <f t="shared" si="91"/>
        <v>4308.4800000000005</v>
      </c>
      <c r="BV20" s="409">
        <f>SUMIFS($AE:$AE,$W:$W,$BV$4,$V:$V,BB20)</f>
        <v>0</v>
      </c>
      <c r="BW20" s="410">
        <f t="shared" ref="BW20" si="92">BV20*$BW$7*12</f>
        <v>0</v>
      </c>
      <c r="BX20" s="410">
        <f t="shared" ref="BX20:BZ20" si="93">BW20</f>
        <v>0</v>
      </c>
      <c r="BY20" s="411">
        <f t="shared" si="93"/>
        <v>0</v>
      </c>
      <c r="BZ20" s="412">
        <f t="shared" si="93"/>
        <v>0</v>
      </c>
      <c r="CA20" s="409">
        <f>SUMIFS($AE:$AE,$W:$W,$CA$4,$V:$V,BB20)</f>
        <v>0</v>
      </c>
      <c r="CB20" s="410">
        <f t="shared" ref="CB20" si="94">CA20*$CB$7*12</f>
        <v>0</v>
      </c>
      <c r="CC20" s="413">
        <f t="shared" ref="CC20:CF20" si="95">CB20</f>
        <v>0</v>
      </c>
      <c r="CD20" s="414">
        <f t="shared" si="95"/>
        <v>0</v>
      </c>
      <c r="CE20" s="414">
        <f t="shared" si="95"/>
        <v>0</v>
      </c>
      <c r="CF20" s="412">
        <f t="shared" si="95"/>
        <v>0</v>
      </c>
      <c r="CG20" s="415"/>
      <c r="CH20" s="416">
        <f>BN20+BP20+BS20+BW20+CB20</f>
        <v>4308.4800000000005</v>
      </c>
      <c r="CI20" s="406">
        <f t="shared" ref="CI20" si="96">BL20</f>
        <v>208.33333333333334</v>
      </c>
      <c r="CJ20" s="410">
        <f>BQ20+BT20+BX20+CC20</f>
        <v>4308.4800000000005</v>
      </c>
      <c r="CK20" s="413">
        <f>BU20+BY20+CD20</f>
        <v>4308.4800000000005</v>
      </c>
      <c r="CL20" s="413">
        <f>BZ20+CE20</f>
        <v>0</v>
      </c>
      <c r="CM20" s="408">
        <f>CF20</f>
        <v>0</v>
      </c>
      <c r="CN20" s="417"/>
      <c r="CO20" s="418">
        <f t="shared" ref="CO20" si="97">(CH20+CI20)*$CO$7</f>
        <v>225.84066666666669</v>
      </c>
      <c r="CP20" s="419">
        <f t="shared" ref="CP20" si="98">(CH20+CI20)*$CP$7</f>
        <v>451.68133333333338</v>
      </c>
      <c r="CQ20" s="420">
        <f t="shared" ref="CQ20" si="99">(CH20+CI20)*$CQ$7</f>
        <v>2710.0880000000002</v>
      </c>
      <c r="CR20" s="421">
        <f t="shared" ref="CR20" si="100">(CH20+CI20)*$CR$7</f>
        <v>451.68133333333338</v>
      </c>
      <c r="CS20" s="421">
        <f t="shared" ref="CS20" si="101">(CH20+CI20)*$CS$7</f>
        <v>451.68133333333338</v>
      </c>
      <c r="CT20" s="422">
        <f t="shared" ref="CT20" si="102">(CH20+CI20)*$CT$7</f>
        <v>225.84066666666669</v>
      </c>
      <c r="CU20" s="423">
        <f>CJ20*$CU$7</f>
        <v>215.42400000000004</v>
      </c>
      <c r="CV20" s="421">
        <f>CJ20*$CV$7</f>
        <v>430.84800000000007</v>
      </c>
      <c r="CW20" s="424">
        <f>CJ20*$CW$7</f>
        <v>2585.0880000000002</v>
      </c>
      <c r="CX20" s="421">
        <f>CJ20*$CX$7</f>
        <v>430.84800000000007</v>
      </c>
      <c r="CY20" s="421">
        <f>CJ20*$CY$7</f>
        <v>430.84800000000007</v>
      </c>
      <c r="CZ20" s="422">
        <f>CJ20*$CZ$7</f>
        <v>215.42400000000004</v>
      </c>
      <c r="DA20" s="418">
        <f>CK20*$DA$7</f>
        <v>215.42400000000004</v>
      </c>
      <c r="DB20" s="419">
        <f>CK20*$DB$7</f>
        <v>430.84800000000007</v>
      </c>
      <c r="DC20" s="420">
        <f>CK20*$DC$7</f>
        <v>2585.0880000000002</v>
      </c>
      <c r="DD20" s="419">
        <f>CK20*$DD$7</f>
        <v>430.84800000000007</v>
      </c>
      <c r="DE20" s="421">
        <f>CK20*$DE$7</f>
        <v>430.84800000000007</v>
      </c>
      <c r="DF20" s="422">
        <f>CK20*$DF$7</f>
        <v>215.42400000000004</v>
      </c>
      <c r="DG20" s="418">
        <f>CL20*$DA$7</f>
        <v>0</v>
      </c>
      <c r="DH20" s="419">
        <f>CL20*$DB$7</f>
        <v>0</v>
      </c>
      <c r="DI20" s="420">
        <f>CL20*$DC$7</f>
        <v>0</v>
      </c>
      <c r="DJ20" s="419">
        <f>CL20*$DD$7</f>
        <v>0</v>
      </c>
      <c r="DK20" s="421">
        <f>CL20*$DE$7</f>
        <v>0</v>
      </c>
      <c r="DL20" s="422">
        <f>CL20*$DF$7</f>
        <v>0</v>
      </c>
      <c r="DM20" s="418">
        <f>CM20*$DA$7</f>
        <v>0</v>
      </c>
      <c r="DN20" s="419">
        <f>CM20*$DB$7</f>
        <v>0</v>
      </c>
      <c r="DO20" s="420">
        <f>CM20*$DC$7</f>
        <v>0</v>
      </c>
      <c r="DP20" s="419">
        <f>CM20*$DD$7</f>
        <v>0</v>
      </c>
      <c r="DQ20" s="421">
        <f>CM20*$DE$7</f>
        <v>0</v>
      </c>
      <c r="DR20" s="422">
        <f>CM20*$DF$7</f>
        <v>0</v>
      </c>
      <c r="DS20" s="425"/>
      <c r="DT20" s="231"/>
      <c r="DU20" s="232" t="str">
        <f>BB20</f>
        <v>นางสาวชนัฐฎา  สนคะมี</v>
      </c>
      <c r="DV20" s="233">
        <f>CQ20+CP20+CT20</f>
        <v>3387.61</v>
      </c>
      <c r="DW20" s="233">
        <f>CV20+CW20+CZ20</f>
        <v>3231.36</v>
      </c>
      <c r="DX20" s="233">
        <f>DB20+DC20+DF20</f>
        <v>3231.36</v>
      </c>
      <c r="DY20" s="233">
        <f>DH20+DI20+DL20</f>
        <v>0</v>
      </c>
      <c r="DZ20" s="234">
        <f>DN20+DO20+DR20</f>
        <v>0</v>
      </c>
      <c r="EA20" s="447">
        <f t="shared" ref="EA20" si="103">SUM(DV20:DZ20)</f>
        <v>9850.33</v>
      </c>
      <c r="EB20" s="447"/>
    </row>
    <row r="21" spans="1:132" ht="25.2">
      <c r="A21" s="292">
        <v>19</v>
      </c>
      <c r="B21" s="293"/>
      <c r="C21" s="319"/>
      <c r="D21" s="317"/>
      <c r="E21" s="310"/>
      <c r="F21" s="318" t="e">
        <f>VLOOKUP(E21,MT!Y18:AA59,2,0)</f>
        <v>#N/A</v>
      </c>
      <c r="G21" s="318" t="e">
        <f>VLOOKUP(E21,MT!Y18:AA59,3,0)</f>
        <v>#N/A</v>
      </c>
      <c r="H21" s="297"/>
      <c r="I21" s="298"/>
      <c r="J21" s="298"/>
      <c r="K21" s="298"/>
      <c r="L21" s="298"/>
      <c r="M21" s="299"/>
      <c r="N21" s="299"/>
      <c r="O21" s="300"/>
      <c r="P21" s="301"/>
      <c r="Q21" s="301"/>
      <c r="R21" s="301"/>
      <c r="S21" s="321"/>
      <c r="T21" s="321"/>
      <c r="U21" s="321"/>
      <c r="V21" s="320"/>
      <c r="W21" s="350"/>
      <c r="X21" s="351"/>
      <c r="Y21" s="320"/>
      <c r="Z21" s="352"/>
      <c r="AA21" s="353"/>
      <c r="AB21" s="369"/>
      <c r="AC21" s="354"/>
      <c r="AD21" s="355"/>
      <c r="AE21" s="356">
        <f t="shared" si="28"/>
        <v>0</v>
      </c>
      <c r="AG21" s="601" t="s">
        <v>53</v>
      </c>
      <c r="AH21" s="601"/>
      <c r="AI21" s="601"/>
      <c r="AJ21" s="601"/>
      <c r="AK21" s="601"/>
      <c r="AL21" s="601"/>
      <c r="AM21" s="378"/>
      <c r="AN21" s="378"/>
      <c r="AO21" s="378"/>
      <c r="BB21" s="403"/>
      <c r="BC21" s="510"/>
      <c r="BD21" s="404"/>
      <c r="BE21" s="405"/>
      <c r="BF21" s="404"/>
      <c r="BG21" s="405"/>
      <c r="BH21" s="404"/>
      <c r="BI21" s="405"/>
      <c r="BJ21" s="404"/>
      <c r="BK21" s="456"/>
      <c r="BL21" s="458"/>
      <c r="BM21" s="407"/>
      <c r="BN21" s="429"/>
      <c r="BO21" s="409"/>
      <c r="BP21" s="427"/>
      <c r="BQ21" s="429"/>
      <c r="BR21" s="409"/>
      <c r="BS21" s="427"/>
      <c r="BT21" s="427"/>
      <c r="BU21" s="429"/>
      <c r="BV21" s="409"/>
      <c r="BW21" s="427"/>
      <c r="BX21" s="427"/>
      <c r="BY21" s="451"/>
      <c r="BZ21" s="452"/>
      <c r="CA21" s="409"/>
      <c r="CB21" s="427"/>
      <c r="CC21" s="428"/>
      <c r="CD21" s="453"/>
      <c r="CE21" s="453"/>
      <c r="CF21" s="452"/>
      <c r="CG21" s="415"/>
      <c r="CH21" s="426"/>
      <c r="CI21" s="455"/>
      <c r="CJ21" s="427"/>
      <c r="CK21" s="428"/>
      <c r="CL21" s="428"/>
      <c r="CM21" s="429"/>
      <c r="CN21" s="417"/>
      <c r="CO21" s="418"/>
      <c r="CP21" s="419"/>
      <c r="CQ21" s="421"/>
      <c r="CR21" s="421"/>
      <c r="CS21" s="430"/>
      <c r="CT21" s="422"/>
      <c r="CU21" s="418"/>
      <c r="CV21" s="419"/>
      <c r="CW21" s="421"/>
      <c r="CX21" s="421"/>
      <c r="CY21" s="430"/>
      <c r="CZ21" s="422"/>
      <c r="DA21" s="418"/>
      <c r="DB21" s="419"/>
      <c r="DC21" s="421"/>
      <c r="DD21" s="421"/>
      <c r="DE21" s="421"/>
      <c r="DF21" s="422"/>
      <c r="DG21" s="418"/>
      <c r="DH21" s="419"/>
      <c r="DI21" s="421"/>
      <c r="DJ21" s="421"/>
      <c r="DK21" s="421"/>
      <c r="DL21" s="422"/>
      <c r="DM21" s="418"/>
      <c r="DN21" s="419"/>
      <c r="DO21" s="421"/>
      <c r="DP21" s="421"/>
      <c r="DQ21" s="421"/>
      <c r="DR21" s="422"/>
      <c r="DS21" s="425"/>
      <c r="DT21" s="231"/>
      <c r="DU21" s="232"/>
      <c r="DV21" s="235"/>
      <c r="DW21" s="235"/>
      <c r="DX21" s="236"/>
      <c r="DY21" s="236"/>
      <c r="DZ21" s="237"/>
      <c r="EA21" s="448"/>
      <c r="EB21" s="448"/>
    </row>
    <row r="22" spans="1:132" ht="25.2">
      <c r="A22" s="292">
        <v>20</v>
      </c>
      <c r="B22" s="293"/>
      <c r="C22" s="319"/>
      <c r="D22" s="317"/>
      <c r="E22" s="310"/>
      <c r="F22" s="296" t="e">
        <f>VLOOKUP(E22,MT!Y19:AA60,2,0)</f>
        <v>#N/A</v>
      </c>
      <c r="G22" s="296" t="e">
        <f>VLOOKUP(E22,MT!Y19:AA60,3,0)</f>
        <v>#N/A</v>
      </c>
      <c r="H22" s="297"/>
      <c r="I22" s="298"/>
      <c r="J22" s="298"/>
      <c r="K22" s="298"/>
      <c r="L22" s="298"/>
      <c r="M22" s="299"/>
      <c r="N22" s="299"/>
      <c r="O22" s="300"/>
      <c r="P22" s="301"/>
      <c r="Q22" s="301"/>
      <c r="R22" s="301"/>
      <c r="S22" s="321"/>
      <c r="T22" s="321"/>
      <c r="U22" s="321"/>
      <c r="V22" s="320"/>
      <c r="W22" s="350"/>
      <c r="X22" s="351"/>
      <c r="Y22" s="320"/>
      <c r="Z22" s="352"/>
      <c r="AA22" s="353"/>
      <c r="AB22" s="369"/>
      <c r="AC22" s="354"/>
      <c r="AD22" s="355"/>
      <c r="AE22" s="356">
        <f t="shared" si="28"/>
        <v>0</v>
      </c>
      <c r="AG22" s="601" t="s">
        <v>54</v>
      </c>
      <c r="AH22" s="601"/>
      <c r="AI22" s="601"/>
      <c r="AJ22" s="601"/>
      <c r="AK22" s="601"/>
      <c r="AL22" s="601"/>
      <c r="AM22" s="378"/>
      <c r="AN22" s="378"/>
      <c r="AO22" s="378"/>
      <c r="BB22" s="403" t="s">
        <v>71</v>
      </c>
      <c r="BC22" s="510">
        <f>SUMIFS($AE:$AE,$V:$V,BB22)</f>
        <v>0</v>
      </c>
      <c r="BD22" s="404">
        <f>SUMIFS($AE:$AE,$W:$W,$BD$6,$V:$V,BB22)</f>
        <v>0</v>
      </c>
      <c r="BE22" s="405">
        <f>BD22*$BE$7</f>
        <v>0</v>
      </c>
      <c r="BF22" s="404">
        <f>SUMIFS($AE:$AE,$W:$W,$BF$6,$V:$V,BB22)</f>
        <v>0</v>
      </c>
      <c r="BG22" s="405">
        <f>BF22*$BG$7</f>
        <v>0</v>
      </c>
      <c r="BH22" s="404">
        <f>SUMIFS($AE:$AE,$W:$W,$BH$6,$V:$V,BB22)</f>
        <v>0</v>
      </c>
      <c r="BI22" s="405">
        <f>BH22*$BI$7*12</f>
        <v>0</v>
      </c>
      <c r="BJ22" s="404">
        <f>SUMIFS($AE:$AE,$W:$W,$BJ$6,$V:$V,BB22)</f>
        <v>0</v>
      </c>
      <c r="BK22" s="406">
        <f t="shared" ref="BK22" si="104">BJ22*$BK$7*12</f>
        <v>0</v>
      </c>
      <c r="BL22" s="457">
        <f t="shared" ref="BL22" si="105">BE22+BG22+BI22+BK22</f>
        <v>0</v>
      </c>
      <c r="BM22" s="409">
        <f>SUMIFS($AE:$AE,$W:$W,$BM$4,$V:$V,BB22)</f>
        <v>0</v>
      </c>
      <c r="BN22" s="450">
        <f t="shared" ref="BN22" si="106">(BM22*$BN$7)*12</f>
        <v>0</v>
      </c>
      <c r="BO22" s="409">
        <f>SUMIFS($AE:$AE,$W:$W,$BO$4,$V:$V,BB22)</f>
        <v>0</v>
      </c>
      <c r="BP22" s="410">
        <f t="shared" ref="BP22" si="107">BO22*$BP$7*12</f>
        <v>0</v>
      </c>
      <c r="BQ22" s="408">
        <f t="shared" ref="BQ22" si="108">BP22</f>
        <v>0</v>
      </c>
      <c r="BR22" s="409">
        <f>SUMIFS($AE:$AE,$W:$W,$BR$4,$V:$V,BB22)</f>
        <v>0</v>
      </c>
      <c r="BS22" s="410">
        <f t="shared" ref="BS22" si="109">BR22*$BP$7*12</f>
        <v>0</v>
      </c>
      <c r="BT22" s="410">
        <f t="shared" ref="BT22:BU22" si="110">BS22</f>
        <v>0</v>
      </c>
      <c r="BU22" s="408">
        <f t="shared" si="110"/>
        <v>0</v>
      </c>
      <c r="BV22" s="409">
        <f>SUMIFS($AE:$AE,$W:$W,$BV$4,$V:$V,BB22)</f>
        <v>0</v>
      </c>
      <c r="BW22" s="410">
        <f t="shared" ref="BW22" si="111">BV22*$BW$7*12</f>
        <v>0</v>
      </c>
      <c r="BX22" s="410">
        <f t="shared" ref="BX22:BZ22" si="112">BW22</f>
        <v>0</v>
      </c>
      <c r="BY22" s="411">
        <f t="shared" si="112"/>
        <v>0</v>
      </c>
      <c r="BZ22" s="412">
        <f t="shared" si="112"/>
        <v>0</v>
      </c>
      <c r="CA22" s="409">
        <f>SUMIFS($AE:$AE,$W:$W,$CA$4,$V:$V,BB22)</f>
        <v>0</v>
      </c>
      <c r="CB22" s="410">
        <f t="shared" ref="CB22" si="113">CA22*$CB$7*12</f>
        <v>0</v>
      </c>
      <c r="CC22" s="413">
        <f t="shared" ref="CC22:CF22" si="114">CB22</f>
        <v>0</v>
      </c>
      <c r="CD22" s="414">
        <f t="shared" si="114"/>
        <v>0</v>
      </c>
      <c r="CE22" s="414">
        <f t="shared" si="114"/>
        <v>0</v>
      </c>
      <c r="CF22" s="412">
        <f t="shared" si="114"/>
        <v>0</v>
      </c>
      <c r="CG22" s="415"/>
      <c r="CH22" s="416">
        <f>BN22+BP22+BS22+BW22+CB22</f>
        <v>0</v>
      </c>
      <c r="CI22" s="406">
        <f t="shared" ref="CI22" si="115">BL22</f>
        <v>0</v>
      </c>
      <c r="CJ22" s="410">
        <f>BQ22+BT22+BX22+CC22</f>
        <v>0</v>
      </c>
      <c r="CK22" s="413">
        <f>BU22+BY22+CD22</f>
        <v>0</v>
      </c>
      <c r="CL22" s="413">
        <f>BZ22+CE22</f>
        <v>0</v>
      </c>
      <c r="CM22" s="408">
        <f>CF22</f>
        <v>0</v>
      </c>
      <c r="CN22" s="417"/>
      <c r="CO22" s="418">
        <f t="shared" ref="CO22" si="116">(CH22+CI22)*$CO$7</f>
        <v>0</v>
      </c>
      <c r="CP22" s="419">
        <f t="shared" ref="CP22" si="117">(CH22+CI22)*$CP$7</f>
        <v>0</v>
      </c>
      <c r="CQ22" s="420">
        <f t="shared" ref="CQ22" si="118">(CH22+CI22)*$CQ$7</f>
        <v>0</v>
      </c>
      <c r="CR22" s="421">
        <f t="shared" ref="CR22" si="119">(CH22+CI22)*$CR$7</f>
        <v>0</v>
      </c>
      <c r="CS22" s="421">
        <f t="shared" ref="CS22" si="120">(CH22+CI22)*$CS$7</f>
        <v>0</v>
      </c>
      <c r="CT22" s="422">
        <f t="shared" ref="CT22" si="121">(CH22+CI22)*$CT$7</f>
        <v>0</v>
      </c>
      <c r="CU22" s="423">
        <f>CJ22*$CU$7</f>
        <v>0</v>
      </c>
      <c r="CV22" s="421">
        <f>CJ22*$CV$7</f>
        <v>0</v>
      </c>
      <c r="CW22" s="424">
        <f>CJ22*$CW$7</f>
        <v>0</v>
      </c>
      <c r="CX22" s="421">
        <f>CJ22*$CX$7</f>
        <v>0</v>
      </c>
      <c r="CY22" s="421">
        <f>CJ22*$CY$7</f>
        <v>0</v>
      </c>
      <c r="CZ22" s="422">
        <f>CJ22*$CZ$7</f>
        <v>0</v>
      </c>
      <c r="DA22" s="418">
        <f>CK22*$DA$7</f>
        <v>0</v>
      </c>
      <c r="DB22" s="419">
        <f>CK22*$DB$7</f>
        <v>0</v>
      </c>
      <c r="DC22" s="420">
        <f>CK22*$DC$7</f>
        <v>0</v>
      </c>
      <c r="DD22" s="419">
        <f>CK22*$DD$7</f>
        <v>0</v>
      </c>
      <c r="DE22" s="421">
        <f>CK22*$DE$7</f>
        <v>0</v>
      </c>
      <c r="DF22" s="422">
        <f>CK22*$DF$7</f>
        <v>0</v>
      </c>
      <c r="DG22" s="418">
        <f>CL22*$DA$7</f>
        <v>0</v>
      </c>
      <c r="DH22" s="419">
        <f>CL22*$DB$7</f>
        <v>0</v>
      </c>
      <c r="DI22" s="420">
        <f>CL22*$DC$7</f>
        <v>0</v>
      </c>
      <c r="DJ22" s="419">
        <f>CL22*$DD$7</f>
        <v>0</v>
      </c>
      <c r="DK22" s="421">
        <f>CL22*$DE$7</f>
        <v>0</v>
      </c>
      <c r="DL22" s="422">
        <f>CL22*$DF$7</f>
        <v>0</v>
      </c>
      <c r="DM22" s="418">
        <f>CM22*$DA$7</f>
        <v>0</v>
      </c>
      <c r="DN22" s="419">
        <f>CM22*$DB$7</f>
        <v>0</v>
      </c>
      <c r="DO22" s="420">
        <f>CM22*$DC$7</f>
        <v>0</v>
      </c>
      <c r="DP22" s="419">
        <f>CM22*$DD$7</f>
        <v>0</v>
      </c>
      <c r="DQ22" s="421">
        <f>CM22*$DE$7</f>
        <v>0</v>
      </c>
      <c r="DR22" s="422">
        <f>CM22*$DF$7</f>
        <v>0</v>
      </c>
      <c r="DS22" s="425"/>
      <c r="DT22" s="231"/>
      <c r="DU22" s="232" t="str">
        <f>BB22</f>
        <v>นางสาวจิรภิญญา  เป็นปึก</v>
      </c>
      <c r="DV22" s="233">
        <f>CQ22+CP22+CT22</f>
        <v>0</v>
      </c>
      <c r="DW22" s="233">
        <f>CV22+CW22+CZ22</f>
        <v>0</v>
      </c>
      <c r="DX22" s="233">
        <f>DB22+DC22+DF22</f>
        <v>0</v>
      </c>
      <c r="DY22" s="233">
        <f>DH22+DI22+DL22</f>
        <v>0</v>
      </c>
      <c r="DZ22" s="234">
        <f>DN22+DO22+DR22</f>
        <v>0</v>
      </c>
      <c r="EA22" s="447">
        <f t="shared" ref="EA22" si="122">SUM(DV22:DZ22)</f>
        <v>0</v>
      </c>
      <c r="EB22" s="447"/>
    </row>
    <row r="23" spans="1:132" ht="25.2">
      <c r="A23" s="292">
        <v>21</v>
      </c>
      <c r="B23" s="293"/>
      <c r="C23" s="319"/>
      <c r="D23" s="317"/>
      <c r="E23" s="310"/>
      <c r="F23" s="318" t="e">
        <f>VLOOKUP(E23,MT!Y20:AA61,2,0)</f>
        <v>#N/A</v>
      </c>
      <c r="G23" s="318" t="e">
        <f>VLOOKUP(E23,MT!Y20:AA61,3,0)</f>
        <v>#N/A</v>
      </c>
      <c r="H23" s="297"/>
      <c r="I23" s="298"/>
      <c r="J23" s="298"/>
      <c r="K23" s="298"/>
      <c r="L23" s="298"/>
      <c r="M23" s="299"/>
      <c r="N23" s="299"/>
      <c r="O23" s="300"/>
      <c r="P23" s="301"/>
      <c r="Q23" s="301"/>
      <c r="R23" s="301"/>
      <c r="S23" s="321"/>
      <c r="T23" s="321"/>
      <c r="U23" s="321"/>
      <c r="V23" s="320"/>
      <c r="W23" s="370"/>
      <c r="X23" s="371"/>
      <c r="Y23" s="331"/>
      <c r="Z23" s="371"/>
      <c r="AA23" s="371"/>
      <c r="AB23" s="371"/>
      <c r="AC23" s="371"/>
      <c r="AD23" s="371"/>
      <c r="AE23" s="371"/>
      <c r="AG23" s="602" t="s">
        <v>56</v>
      </c>
      <c r="AH23" s="602"/>
      <c r="AI23" s="602"/>
      <c r="AJ23" s="602"/>
      <c r="AK23" s="602"/>
      <c r="AL23" s="602"/>
      <c r="AM23" s="376"/>
      <c r="AN23" s="376"/>
      <c r="AO23" s="376"/>
      <c r="BB23" s="403"/>
      <c r="BC23" s="510"/>
      <c r="BD23" s="404"/>
      <c r="BE23" s="405"/>
      <c r="BF23" s="404"/>
      <c r="BG23" s="405"/>
      <c r="BH23" s="404"/>
      <c r="BI23" s="405"/>
      <c r="BJ23" s="404"/>
      <c r="BK23" s="456"/>
      <c r="BL23" s="458"/>
      <c r="BM23" s="407"/>
      <c r="BN23" s="429"/>
      <c r="BO23" s="409"/>
      <c r="BP23" s="427"/>
      <c r="BQ23" s="429"/>
      <c r="BR23" s="409"/>
      <c r="BS23" s="427"/>
      <c r="BT23" s="427"/>
      <c r="BU23" s="429"/>
      <c r="BV23" s="409"/>
      <c r="BW23" s="427"/>
      <c r="BX23" s="427"/>
      <c r="BY23" s="451"/>
      <c r="BZ23" s="452"/>
      <c r="CA23" s="409"/>
      <c r="CB23" s="427"/>
      <c r="CC23" s="428"/>
      <c r="CD23" s="453"/>
      <c r="CE23" s="453"/>
      <c r="CF23" s="452"/>
      <c r="CG23" s="415"/>
      <c r="CH23" s="426"/>
      <c r="CI23" s="455"/>
      <c r="CJ23" s="427"/>
      <c r="CK23" s="428"/>
      <c r="CL23" s="428"/>
      <c r="CM23" s="429"/>
      <c r="CN23" s="417"/>
      <c r="CO23" s="418"/>
      <c r="CP23" s="419"/>
      <c r="CQ23" s="421"/>
      <c r="CR23" s="421"/>
      <c r="CS23" s="430"/>
      <c r="CT23" s="422"/>
      <c r="CU23" s="418"/>
      <c r="CV23" s="419"/>
      <c r="CW23" s="421"/>
      <c r="CX23" s="421"/>
      <c r="CY23" s="430"/>
      <c r="CZ23" s="422"/>
      <c r="DA23" s="418"/>
      <c r="DB23" s="419"/>
      <c r="DC23" s="421"/>
      <c r="DD23" s="421"/>
      <c r="DE23" s="421"/>
      <c r="DF23" s="422"/>
      <c r="DG23" s="418"/>
      <c r="DH23" s="419"/>
      <c r="DI23" s="421"/>
      <c r="DJ23" s="421"/>
      <c r="DK23" s="421"/>
      <c r="DL23" s="422"/>
      <c r="DM23" s="418"/>
      <c r="DN23" s="419"/>
      <c r="DO23" s="421"/>
      <c r="DP23" s="421"/>
      <c r="DQ23" s="421"/>
      <c r="DR23" s="422"/>
      <c r="DS23" s="425"/>
      <c r="DT23" s="231"/>
      <c r="DU23" s="232"/>
      <c r="DV23" s="235"/>
      <c r="DW23" s="235"/>
      <c r="DX23" s="236"/>
      <c r="DY23" s="236"/>
      <c r="DZ23" s="237"/>
      <c r="EA23" s="448"/>
      <c r="EB23" s="448"/>
    </row>
    <row r="24" spans="1:132" ht="25.2">
      <c r="A24" s="292">
        <v>22</v>
      </c>
      <c r="B24" s="293"/>
      <c r="C24" s="294"/>
      <c r="D24" s="295"/>
      <c r="E24" s="310"/>
      <c r="F24" s="296" t="e">
        <f>VLOOKUP(E24,MT!Y21:AA62,2,0)</f>
        <v>#N/A</v>
      </c>
      <c r="G24" s="296" t="e">
        <f>VLOOKUP(E24,MT!Y21:AA62,3,0)</f>
        <v>#N/A</v>
      </c>
      <c r="H24" s="297"/>
      <c r="I24" s="298"/>
      <c r="J24" s="298"/>
      <c r="K24" s="298"/>
      <c r="L24" s="298"/>
      <c r="M24" s="299"/>
      <c r="N24" s="299"/>
      <c r="O24" s="300"/>
      <c r="P24" s="301"/>
      <c r="Q24" s="301"/>
      <c r="R24" s="301"/>
      <c r="S24" s="321"/>
      <c r="T24" s="321"/>
      <c r="U24" s="321"/>
      <c r="V24" s="320"/>
      <c r="W24" s="370"/>
      <c r="X24" s="371"/>
      <c r="Y24" s="331"/>
      <c r="Z24" s="371"/>
      <c r="AA24" s="371"/>
      <c r="AB24" s="371"/>
      <c r="AC24" s="371"/>
      <c r="AD24" s="371"/>
      <c r="AE24" s="371"/>
      <c r="AG24" s="602" t="s">
        <v>55</v>
      </c>
      <c r="AH24" s="602"/>
      <c r="AI24" s="602"/>
      <c r="AJ24" s="602"/>
      <c r="AK24" s="602"/>
      <c r="AL24" s="602"/>
      <c r="AM24" s="378"/>
      <c r="AN24" s="378"/>
      <c r="AO24" s="378"/>
      <c r="BB24" s="403" t="s">
        <v>72</v>
      </c>
      <c r="BC24" s="510">
        <f>SUMIFS($AE:$AE,$V:$V,BB24)</f>
        <v>0</v>
      </c>
      <c r="BD24" s="404">
        <f>SUMIFS($AE:$AE,$W:$W,$BD$6,$V:$V,BB24)</f>
        <v>0</v>
      </c>
      <c r="BE24" s="405">
        <f>BD24*$BE$7</f>
        <v>0</v>
      </c>
      <c r="BF24" s="404">
        <f>SUMIFS($AE:$AE,$W:$W,$BF$6,$V:$V,BB24)</f>
        <v>0</v>
      </c>
      <c r="BG24" s="405">
        <f>BF24*$BG$7</f>
        <v>0</v>
      </c>
      <c r="BH24" s="404">
        <f>SUMIFS($AE:$AE,$W:$W,$BH$6,$V:$V,BB24)</f>
        <v>0</v>
      </c>
      <c r="BI24" s="405">
        <f>BH24*$BI$7*12</f>
        <v>0</v>
      </c>
      <c r="BJ24" s="404">
        <f>SUMIFS($AE:$AE,$W:$W,$BJ$6,$V:$V,BB24)</f>
        <v>0</v>
      </c>
      <c r="BK24" s="406">
        <f t="shared" ref="BK24" si="123">BJ24*$BK$7*12</f>
        <v>0</v>
      </c>
      <c r="BL24" s="457">
        <f t="shared" ref="BL24" si="124">BE24+BG24+BI24+BK24</f>
        <v>0</v>
      </c>
      <c r="BM24" s="409">
        <f>SUMIFS($AE:$AE,$W:$W,$BM$4,$V:$V,BB24)</f>
        <v>0</v>
      </c>
      <c r="BN24" s="450">
        <f t="shared" ref="BN24" si="125">(BM24*$BN$7)*12</f>
        <v>0</v>
      </c>
      <c r="BO24" s="409">
        <f>SUMIFS($AE:$AE,$W:$W,$BO$4,$V:$V,BB24)</f>
        <v>0</v>
      </c>
      <c r="BP24" s="410">
        <f t="shared" ref="BP24" si="126">BO24*$BP$7*12</f>
        <v>0</v>
      </c>
      <c r="BQ24" s="408">
        <f t="shared" ref="BQ24" si="127">BP24</f>
        <v>0</v>
      </c>
      <c r="BR24" s="409">
        <f>SUMIFS($AE:$AE,$W:$W,$BR$4,$V:$V,BB24)</f>
        <v>0</v>
      </c>
      <c r="BS24" s="410">
        <f t="shared" ref="BS24" si="128">BR24*$BP$7*12</f>
        <v>0</v>
      </c>
      <c r="BT24" s="410">
        <f t="shared" ref="BT24:BU24" si="129">BS24</f>
        <v>0</v>
      </c>
      <c r="BU24" s="408">
        <f t="shared" si="129"/>
        <v>0</v>
      </c>
      <c r="BV24" s="409">
        <f>SUMIFS($AE:$AE,$W:$W,$BV$4,$V:$V,BB24)</f>
        <v>0</v>
      </c>
      <c r="BW24" s="410">
        <f t="shared" ref="BW24" si="130">BV24*$BW$7*12</f>
        <v>0</v>
      </c>
      <c r="BX24" s="410">
        <f t="shared" ref="BX24:BZ24" si="131">BW24</f>
        <v>0</v>
      </c>
      <c r="BY24" s="411">
        <f t="shared" si="131"/>
        <v>0</v>
      </c>
      <c r="BZ24" s="412">
        <f t="shared" si="131"/>
        <v>0</v>
      </c>
      <c r="CA24" s="409">
        <f>SUMIFS($AE:$AE,$W:$W,$CA$4,$V:$V,BB24)</f>
        <v>0</v>
      </c>
      <c r="CB24" s="410">
        <f t="shared" ref="CB24" si="132">CA24*$CB$7*12</f>
        <v>0</v>
      </c>
      <c r="CC24" s="413">
        <f t="shared" ref="CC24:CF24" si="133">CB24</f>
        <v>0</v>
      </c>
      <c r="CD24" s="414">
        <f t="shared" si="133"/>
        <v>0</v>
      </c>
      <c r="CE24" s="414">
        <f t="shared" si="133"/>
        <v>0</v>
      </c>
      <c r="CF24" s="412">
        <f t="shared" si="133"/>
        <v>0</v>
      </c>
      <c r="CG24" s="415"/>
      <c r="CH24" s="416">
        <f>BN24+BP24+BS24+BW24+CB24</f>
        <v>0</v>
      </c>
      <c r="CI24" s="406">
        <f t="shared" ref="CI24" si="134">BL24</f>
        <v>0</v>
      </c>
      <c r="CJ24" s="410">
        <f>BQ24+BT24+BX24+CC24</f>
        <v>0</v>
      </c>
      <c r="CK24" s="413">
        <f>BU24+BY24+CD24</f>
        <v>0</v>
      </c>
      <c r="CL24" s="413">
        <f>BZ24+CE24</f>
        <v>0</v>
      </c>
      <c r="CM24" s="408">
        <f>CF24</f>
        <v>0</v>
      </c>
      <c r="CN24" s="417"/>
      <c r="CO24" s="418">
        <f t="shared" ref="CO24" si="135">(CH24+CI24)*$CO$7</f>
        <v>0</v>
      </c>
      <c r="CP24" s="419">
        <f t="shared" ref="CP24" si="136">(CH24+CI24)*$CP$7</f>
        <v>0</v>
      </c>
      <c r="CQ24" s="420">
        <f t="shared" ref="CQ24" si="137">(CH24+CI24)*$CQ$7</f>
        <v>0</v>
      </c>
      <c r="CR24" s="421">
        <f t="shared" ref="CR24" si="138">(CH24+CI24)*$CR$7</f>
        <v>0</v>
      </c>
      <c r="CS24" s="421">
        <f t="shared" ref="CS24" si="139">(CH24+CI24)*$CS$7</f>
        <v>0</v>
      </c>
      <c r="CT24" s="422">
        <f t="shared" ref="CT24" si="140">(CH24+CI24)*$CT$7</f>
        <v>0</v>
      </c>
      <c r="CU24" s="423">
        <f>CJ24*$CU$7</f>
        <v>0</v>
      </c>
      <c r="CV24" s="421">
        <f>CJ24*$CV$7</f>
        <v>0</v>
      </c>
      <c r="CW24" s="424">
        <f>CJ24*$CW$7</f>
        <v>0</v>
      </c>
      <c r="CX24" s="421">
        <f>CJ24*$CX$7</f>
        <v>0</v>
      </c>
      <c r="CY24" s="421">
        <f>CJ24*$CY$7</f>
        <v>0</v>
      </c>
      <c r="CZ24" s="422">
        <f>CJ24*$CZ$7</f>
        <v>0</v>
      </c>
      <c r="DA24" s="418">
        <f>CK24*$DA$7</f>
        <v>0</v>
      </c>
      <c r="DB24" s="419">
        <f>CK24*$DB$7</f>
        <v>0</v>
      </c>
      <c r="DC24" s="420">
        <f>CK24*$DC$7</f>
        <v>0</v>
      </c>
      <c r="DD24" s="419">
        <f>CK24*$DD$7</f>
        <v>0</v>
      </c>
      <c r="DE24" s="421">
        <f>CK24*$DE$7</f>
        <v>0</v>
      </c>
      <c r="DF24" s="422">
        <f>CK24*$DF$7</f>
        <v>0</v>
      </c>
      <c r="DG24" s="418">
        <f>CL24*$DA$7</f>
        <v>0</v>
      </c>
      <c r="DH24" s="419">
        <f>CL24*$DB$7</f>
        <v>0</v>
      </c>
      <c r="DI24" s="420">
        <f>CL24*$DC$7</f>
        <v>0</v>
      </c>
      <c r="DJ24" s="419">
        <f>CL24*$DD$7</f>
        <v>0</v>
      </c>
      <c r="DK24" s="421">
        <f>CL24*$DE$7</f>
        <v>0</v>
      </c>
      <c r="DL24" s="422">
        <f>CL24*$DF$7</f>
        <v>0</v>
      </c>
      <c r="DM24" s="418">
        <f>CM24*$DA$7</f>
        <v>0</v>
      </c>
      <c r="DN24" s="419">
        <f>CM24*$DB$7</f>
        <v>0</v>
      </c>
      <c r="DO24" s="420">
        <f>CM24*$DC$7</f>
        <v>0</v>
      </c>
      <c r="DP24" s="419">
        <f>CM24*$DD$7</f>
        <v>0</v>
      </c>
      <c r="DQ24" s="421">
        <f>CM24*$DE$7</f>
        <v>0</v>
      </c>
      <c r="DR24" s="422">
        <f>CM24*$DF$7</f>
        <v>0</v>
      </c>
      <c r="DS24" s="425"/>
      <c r="DT24" s="231"/>
      <c r="DU24" s="232" t="str">
        <f>BB24</f>
        <v>นายธวัช  มีแสง8</v>
      </c>
      <c r="DV24" s="233">
        <f>CQ24+CP24+CT24</f>
        <v>0</v>
      </c>
      <c r="DW24" s="233">
        <f>CV24+CW24+CZ24</f>
        <v>0</v>
      </c>
      <c r="DX24" s="233">
        <f>DB24+DC24+DF24</f>
        <v>0</v>
      </c>
      <c r="DY24" s="233">
        <f>DH24+DI24+DL24</f>
        <v>0</v>
      </c>
      <c r="DZ24" s="234">
        <f>DN24+DO24+DR24</f>
        <v>0</v>
      </c>
      <c r="EA24" s="447">
        <f t="shared" ref="EA24" si="141">SUM(DV24:DZ24)</f>
        <v>0</v>
      </c>
      <c r="EB24" s="447"/>
    </row>
    <row r="25" spans="1:132" ht="25.2">
      <c r="A25" s="329"/>
      <c r="B25" s="330"/>
      <c r="C25" s="331"/>
      <c r="D25" s="332"/>
      <c r="E25" s="332"/>
      <c r="F25" s="332"/>
      <c r="G25" s="332"/>
      <c r="H25" s="333"/>
      <c r="I25" s="334"/>
      <c r="J25" s="334"/>
      <c r="K25" s="334"/>
      <c r="L25" s="334"/>
      <c r="M25" s="335"/>
      <c r="N25" s="335"/>
      <c r="O25" s="327"/>
      <c r="P25" s="327"/>
      <c r="Q25" s="327"/>
      <c r="R25" s="327"/>
      <c r="S25" s="327"/>
      <c r="T25" s="327"/>
      <c r="U25" s="327"/>
      <c r="V25" s="328"/>
      <c r="W25" s="372"/>
      <c r="X25" s="332"/>
      <c r="Y25" s="331"/>
      <c r="Z25" s="372"/>
      <c r="AA25" s="332"/>
      <c r="AB25" s="332"/>
      <c r="AC25" s="373"/>
      <c r="AD25" s="371"/>
      <c r="AE25" s="371"/>
      <c r="AG25" s="620" t="s">
        <v>203</v>
      </c>
      <c r="AH25" s="620"/>
      <c r="AI25" s="620"/>
      <c r="AJ25" s="620"/>
      <c r="AK25" s="620"/>
      <c r="AL25" s="620"/>
      <c r="AM25" s="377"/>
      <c r="AN25" s="377"/>
      <c r="AO25" s="377"/>
      <c r="BB25" s="403"/>
      <c r="BC25" s="510"/>
      <c r="BD25" s="404"/>
      <c r="BE25" s="405"/>
      <c r="BF25" s="404"/>
      <c r="BG25" s="405"/>
      <c r="BH25" s="404"/>
      <c r="BI25" s="405"/>
      <c r="BJ25" s="404"/>
      <c r="BK25" s="456"/>
      <c r="BL25" s="458"/>
      <c r="BM25" s="407"/>
      <c r="BN25" s="429"/>
      <c r="BO25" s="409"/>
      <c r="BP25" s="427"/>
      <c r="BQ25" s="429"/>
      <c r="BR25" s="409"/>
      <c r="BS25" s="427"/>
      <c r="BT25" s="427"/>
      <c r="BU25" s="429"/>
      <c r="BV25" s="409"/>
      <c r="BW25" s="427"/>
      <c r="BX25" s="427"/>
      <c r="BY25" s="451"/>
      <c r="BZ25" s="452"/>
      <c r="CA25" s="409"/>
      <c r="CB25" s="427"/>
      <c r="CC25" s="428"/>
      <c r="CD25" s="453"/>
      <c r="CE25" s="453"/>
      <c r="CF25" s="452"/>
      <c r="CG25" s="415"/>
      <c r="CH25" s="426"/>
      <c r="CI25" s="455"/>
      <c r="CJ25" s="427"/>
      <c r="CK25" s="428"/>
      <c r="CL25" s="428"/>
      <c r="CM25" s="429"/>
      <c r="CN25" s="417"/>
      <c r="CO25" s="418"/>
      <c r="CP25" s="419"/>
      <c r="CQ25" s="421"/>
      <c r="CR25" s="421"/>
      <c r="CS25" s="430"/>
      <c r="CT25" s="422"/>
      <c r="CU25" s="418"/>
      <c r="CV25" s="419"/>
      <c r="CW25" s="421"/>
      <c r="CX25" s="421"/>
      <c r="CY25" s="430"/>
      <c r="CZ25" s="422"/>
      <c r="DA25" s="418"/>
      <c r="DB25" s="419"/>
      <c r="DC25" s="421"/>
      <c r="DD25" s="421"/>
      <c r="DE25" s="421"/>
      <c r="DF25" s="422"/>
      <c r="DG25" s="418"/>
      <c r="DH25" s="419"/>
      <c r="DI25" s="421"/>
      <c r="DJ25" s="421"/>
      <c r="DK25" s="421"/>
      <c r="DL25" s="422"/>
      <c r="DM25" s="418"/>
      <c r="DN25" s="419"/>
      <c r="DO25" s="421"/>
      <c r="DP25" s="421"/>
      <c r="DQ25" s="421"/>
      <c r="DR25" s="422"/>
      <c r="DS25" s="425"/>
      <c r="DT25" s="231"/>
      <c r="DU25" s="232"/>
      <c r="DV25" s="235"/>
      <c r="DW25" s="235"/>
      <c r="DX25" s="236"/>
      <c r="DY25" s="236"/>
      <c r="DZ25" s="237"/>
      <c r="EA25" s="448"/>
      <c r="EB25" s="448"/>
    </row>
    <row r="26" spans="1:132" ht="25.2">
      <c r="A26" s="329"/>
      <c r="B26" s="330"/>
      <c r="C26" s="331"/>
      <c r="D26" s="332"/>
      <c r="E26" s="332"/>
      <c r="F26" s="332"/>
      <c r="G26" s="332"/>
      <c r="H26" s="333"/>
      <c r="I26" s="334"/>
      <c r="J26" s="334"/>
      <c r="K26" s="334"/>
      <c r="L26" s="334"/>
      <c r="M26" s="335"/>
      <c r="N26" s="335"/>
      <c r="O26" s="327"/>
      <c r="P26" s="327"/>
      <c r="Q26" s="327"/>
      <c r="R26" s="327"/>
      <c r="S26" s="327"/>
      <c r="T26" s="327"/>
      <c r="U26" s="327"/>
      <c r="V26" s="328"/>
      <c r="X26" s="332"/>
      <c r="Y26" s="331"/>
      <c r="Z26" s="372"/>
      <c r="AA26" s="332"/>
      <c r="AB26" s="332"/>
      <c r="AC26" s="373"/>
      <c r="AD26" s="371"/>
      <c r="AE26" s="371"/>
      <c r="AG26" s="602" t="s">
        <v>59</v>
      </c>
      <c r="AH26" s="602"/>
      <c r="AI26" s="602"/>
      <c r="AJ26" s="602"/>
      <c r="AK26" s="602"/>
      <c r="AL26" s="602"/>
      <c r="BB26" s="403" t="s">
        <v>73</v>
      </c>
      <c r="BC26" s="510">
        <f>SUMIFS($AE:$AE,$V:$V,BB26)</f>
        <v>0</v>
      </c>
      <c r="BD26" s="404">
        <f>SUMIFS($AE:$AE,$W:$W,$BD$6,$V:$V,BB26)</f>
        <v>0</v>
      </c>
      <c r="BE26" s="405">
        <f>BD26*$BE$7</f>
        <v>0</v>
      </c>
      <c r="BF26" s="404">
        <f>SUMIFS($AE:$AE,$W:$W,$BF$6,$V:$V,BB26)</f>
        <v>0</v>
      </c>
      <c r="BG26" s="405">
        <f>BF26*$BG$7</f>
        <v>0</v>
      </c>
      <c r="BH26" s="404">
        <f>SUMIFS($AE:$AE,$W:$W,$BH$6,$V:$V,BB26)</f>
        <v>0</v>
      </c>
      <c r="BI26" s="405">
        <f>BH26*$BI$7*12</f>
        <v>0</v>
      </c>
      <c r="BJ26" s="404">
        <f>SUMIFS($AE:$AE,$W:$W,$BJ$6,$V:$V,BB26)</f>
        <v>0</v>
      </c>
      <c r="BK26" s="406">
        <f t="shared" ref="BK26" si="142">BJ26*$BK$7*12</f>
        <v>0</v>
      </c>
      <c r="BL26" s="457">
        <f t="shared" ref="BL26" si="143">BE26+BG26+BI26+BK26</f>
        <v>0</v>
      </c>
      <c r="BM26" s="409">
        <f>SUMIFS($AE:$AE,$W:$W,$BM$4,$V:$V,BB26)</f>
        <v>0</v>
      </c>
      <c r="BN26" s="450">
        <f t="shared" ref="BN26" si="144">(BM26*$BN$7)*12</f>
        <v>0</v>
      </c>
      <c r="BO26" s="409">
        <f>SUMIFS($AE:$AE,$W:$W,$BO$4,$V:$V,BB26)</f>
        <v>0</v>
      </c>
      <c r="BP26" s="410">
        <f t="shared" ref="BP26" si="145">BO26*$BP$7*12</f>
        <v>0</v>
      </c>
      <c r="BQ26" s="408">
        <f t="shared" ref="BQ26" si="146">BP26</f>
        <v>0</v>
      </c>
      <c r="BR26" s="409">
        <f>SUMIFS($AE:$AE,$W:$W,$BR$4,$V:$V,BB26)</f>
        <v>0</v>
      </c>
      <c r="BS26" s="410">
        <f t="shared" ref="BS26" si="147">BR26*$BP$7*12</f>
        <v>0</v>
      </c>
      <c r="BT26" s="410">
        <f t="shared" ref="BT26:BU26" si="148">BS26</f>
        <v>0</v>
      </c>
      <c r="BU26" s="408">
        <f t="shared" si="148"/>
        <v>0</v>
      </c>
      <c r="BV26" s="409">
        <f>SUMIFS($AE:$AE,$W:$W,$BV$4,$V:$V,BB26)</f>
        <v>0</v>
      </c>
      <c r="BW26" s="410">
        <f t="shared" ref="BW26" si="149">BV26*$BW$7*12</f>
        <v>0</v>
      </c>
      <c r="BX26" s="410">
        <f t="shared" ref="BX26:BZ26" si="150">BW26</f>
        <v>0</v>
      </c>
      <c r="BY26" s="411">
        <f t="shared" si="150"/>
        <v>0</v>
      </c>
      <c r="BZ26" s="412">
        <f t="shared" si="150"/>
        <v>0</v>
      </c>
      <c r="CA26" s="409">
        <f>SUMIFS($AE:$AE,$W:$W,$CA$4,$V:$V,BB26)</f>
        <v>0</v>
      </c>
      <c r="CB26" s="410">
        <f t="shared" ref="CB26" si="151">CA26*$CB$7*12</f>
        <v>0</v>
      </c>
      <c r="CC26" s="413">
        <f t="shared" ref="CC26:CF26" si="152">CB26</f>
        <v>0</v>
      </c>
      <c r="CD26" s="414">
        <f t="shared" si="152"/>
        <v>0</v>
      </c>
      <c r="CE26" s="414">
        <f t="shared" si="152"/>
        <v>0</v>
      </c>
      <c r="CF26" s="412">
        <f t="shared" si="152"/>
        <v>0</v>
      </c>
      <c r="CG26" s="415"/>
      <c r="CH26" s="416">
        <f>BN26+BP26+BS26+BW26+CB26</f>
        <v>0</v>
      </c>
      <c r="CI26" s="406">
        <f t="shared" ref="CI26" si="153">BL26</f>
        <v>0</v>
      </c>
      <c r="CJ26" s="410">
        <f>BQ26+BT26+BX26+CC26</f>
        <v>0</v>
      </c>
      <c r="CK26" s="413">
        <f>BU26+BY26+CD26</f>
        <v>0</v>
      </c>
      <c r="CL26" s="413">
        <f>BZ26+CE26</f>
        <v>0</v>
      </c>
      <c r="CM26" s="408">
        <f>CF26</f>
        <v>0</v>
      </c>
      <c r="CN26" s="417"/>
      <c r="CO26" s="418">
        <f t="shared" ref="CO26" si="154">(CH26+CI26)*$CO$7</f>
        <v>0</v>
      </c>
      <c r="CP26" s="419">
        <f t="shared" ref="CP26" si="155">(CH26+CI26)*$CP$7</f>
        <v>0</v>
      </c>
      <c r="CQ26" s="420">
        <f t="shared" ref="CQ26" si="156">(CH26+CI26)*$CQ$7</f>
        <v>0</v>
      </c>
      <c r="CR26" s="421">
        <f t="shared" ref="CR26" si="157">(CH26+CI26)*$CR$7</f>
        <v>0</v>
      </c>
      <c r="CS26" s="421">
        <f t="shared" ref="CS26" si="158">(CH26+CI26)*$CS$7</f>
        <v>0</v>
      </c>
      <c r="CT26" s="422">
        <f t="shared" ref="CT26" si="159">(CH26+CI26)*$CT$7</f>
        <v>0</v>
      </c>
      <c r="CU26" s="423">
        <f>CJ26*$CU$7</f>
        <v>0</v>
      </c>
      <c r="CV26" s="421">
        <f>CJ26*$CV$7</f>
        <v>0</v>
      </c>
      <c r="CW26" s="424">
        <f>CJ26*$CW$7</f>
        <v>0</v>
      </c>
      <c r="CX26" s="421">
        <f>CJ26*$CX$7</f>
        <v>0</v>
      </c>
      <c r="CY26" s="421">
        <f>CJ26*$CY$7</f>
        <v>0</v>
      </c>
      <c r="CZ26" s="422">
        <f>CJ26*$CZ$7</f>
        <v>0</v>
      </c>
      <c r="DA26" s="418">
        <f>CK26*$DA$7</f>
        <v>0</v>
      </c>
      <c r="DB26" s="419">
        <f>CK26*$DB$7</f>
        <v>0</v>
      </c>
      <c r="DC26" s="420">
        <f>CK26*$DC$7</f>
        <v>0</v>
      </c>
      <c r="DD26" s="419">
        <f>CK26*$DD$7</f>
        <v>0</v>
      </c>
      <c r="DE26" s="421">
        <f>CK26*$DE$7</f>
        <v>0</v>
      </c>
      <c r="DF26" s="422">
        <f>CK26*$DF$7</f>
        <v>0</v>
      </c>
      <c r="DG26" s="418">
        <f>CL26*$DA$7</f>
        <v>0</v>
      </c>
      <c r="DH26" s="419">
        <f>CL26*$DB$7</f>
        <v>0</v>
      </c>
      <c r="DI26" s="420">
        <f>CL26*$DC$7</f>
        <v>0</v>
      </c>
      <c r="DJ26" s="419">
        <f>CL26*$DD$7</f>
        <v>0</v>
      </c>
      <c r="DK26" s="421">
        <f>CL26*$DE$7</f>
        <v>0</v>
      </c>
      <c r="DL26" s="422">
        <f>CL26*$DF$7</f>
        <v>0</v>
      </c>
      <c r="DM26" s="418">
        <f>CM26*$DA$7</f>
        <v>0</v>
      </c>
      <c r="DN26" s="419">
        <f>CM26*$DB$7</f>
        <v>0</v>
      </c>
      <c r="DO26" s="420">
        <f>CM26*$DC$7</f>
        <v>0</v>
      </c>
      <c r="DP26" s="419">
        <f>CM26*$DD$7</f>
        <v>0</v>
      </c>
      <c r="DQ26" s="421">
        <f>CM26*$DE$7</f>
        <v>0</v>
      </c>
      <c r="DR26" s="422">
        <f>CM26*$DF$7</f>
        <v>0</v>
      </c>
      <c r="DS26" s="425"/>
      <c r="DT26" s="101"/>
      <c r="DU26" s="232" t="str">
        <f>BB26</f>
        <v>นายแดง  มูลสองแคว</v>
      </c>
      <c r="DV26" s="233">
        <f>CQ26+CP26+CT26</f>
        <v>0</v>
      </c>
      <c r="DW26" s="233">
        <f>CV26+CW26+CZ26</f>
        <v>0</v>
      </c>
      <c r="DX26" s="233">
        <f>DB26+DC26+DF26</f>
        <v>0</v>
      </c>
      <c r="DY26" s="233">
        <f>DH26+DI26+DL26</f>
        <v>0</v>
      </c>
      <c r="DZ26" s="234">
        <f>DN26+DO26+DR26</f>
        <v>0</v>
      </c>
      <c r="EA26" s="447">
        <f t="shared" ref="EA26" si="160">SUM(DV26:DZ26)</f>
        <v>0</v>
      </c>
      <c r="EB26" s="447"/>
    </row>
    <row r="27" spans="1:132" ht="25.2">
      <c r="A27" s="329"/>
      <c r="B27" s="330"/>
      <c r="C27" s="331"/>
      <c r="D27" s="332"/>
      <c r="E27" s="332"/>
      <c r="F27" s="332"/>
      <c r="G27" s="332"/>
      <c r="H27" s="333"/>
      <c r="I27" s="334"/>
      <c r="J27" s="334"/>
      <c r="K27" s="334"/>
      <c r="L27" s="334"/>
      <c r="M27" s="335"/>
      <c r="N27" s="335"/>
      <c r="O27" s="327"/>
      <c r="P27" s="327"/>
      <c r="AG27" s="601" t="s">
        <v>61</v>
      </c>
      <c r="AH27" s="601"/>
      <c r="AI27" s="601"/>
      <c r="AJ27" s="601"/>
      <c r="AK27" s="601"/>
      <c r="AL27" s="601"/>
      <c r="BB27" s="403"/>
      <c r="BC27" s="510"/>
      <c r="BD27" s="404"/>
      <c r="BE27" s="405"/>
      <c r="BF27" s="404"/>
      <c r="BG27" s="405"/>
      <c r="BH27" s="404"/>
      <c r="BI27" s="405"/>
      <c r="BJ27" s="404"/>
      <c r="BK27" s="456"/>
      <c r="BL27" s="458"/>
      <c r="BM27" s="407"/>
      <c r="BN27" s="429"/>
      <c r="BO27" s="409"/>
      <c r="BP27" s="427"/>
      <c r="BQ27" s="429"/>
      <c r="BR27" s="409"/>
      <c r="BS27" s="427"/>
      <c r="BT27" s="427"/>
      <c r="BU27" s="429"/>
      <c r="BV27" s="409"/>
      <c r="BW27" s="427"/>
      <c r="BX27" s="427"/>
      <c r="BY27" s="451"/>
      <c r="BZ27" s="452"/>
      <c r="CA27" s="409"/>
      <c r="CB27" s="427"/>
      <c r="CC27" s="428"/>
      <c r="CD27" s="453"/>
      <c r="CE27" s="453"/>
      <c r="CF27" s="452"/>
      <c r="CG27" s="415"/>
      <c r="CH27" s="426"/>
      <c r="CI27" s="455"/>
      <c r="CJ27" s="427"/>
      <c r="CK27" s="428"/>
      <c r="CL27" s="428"/>
      <c r="CM27" s="429"/>
      <c r="CN27" s="417"/>
      <c r="CO27" s="418"/>
      <c r="CP27" s="419"/>
      <c r="CQ27" s="421"/>
      <c r="CR27" s="421"/>
      <c r="CS27" s="430"/>
      <c r="CT27" s="422"/>
      <c r="CU27" s="418"/>
      <c r="CV27" s="419"/>
      <c r="CW27" s="421"/>
      <c r="CX27" s="421"/>
      <c r="CY27" s="430"/>
      <c r="CZ27" s="422"/>
      <c r="DA27" s="418"/>
      <c r="DB27" s="419"/>
      <c r="DC27" s="421"/>
      <c r="DD27" s="421"/>
      <c r="DE27" s="421"/>
      <c r="DF27" s="422"/>
      <c r="DG27" s="418"/>
      <c r="DH27" s="419"/>
      <c r="DI27" s="421"/>
      <c r="DJ27" s="421"/>
      <c r="DK27" s="421"/>
      <c r="DL27" s="422"/>
      <c r="DM27" s="418"/>
      <c r="DN27" s="419"/>
      <c r="DO27" s="421"/>
      <c r="DP27" s="421"/>
      <c r="DQ27" s="421"/>
      <c r="DR27" s="422"/>
      <c r="DS27" s="425"/>
      <c r="DT27" s="231"/>
      <c r="DU27" s="232"/>
      <c r="DV27" s="235"/>
      <c r="DW27" s="235"/>
      <c r="DX27" s="236"/>
      <c r="DY27" s="236"/>
      <c r="DZ27" s="237"/>
      <c r="EA27" s="448"/>
      <c r="EB27" s="448"/>
    </row>
    <row r="28" spans="1:132" ht="25.2">
      <c r="A28" s="329"/>
      <c r="B28" s="330"/>
      <c r="C28" s="331"/>
      <c r="D28" s="332"/>
      <c r="E28" s="332"/>
      <c r="F28" s="332"/>
      <c r="G28" s="332"/>
      <c r="H28" s="333"/>
      <c r="I28" s="334"/>
      <c r="J28" s="334"/>
      <c r="K28" s="334"/>
      <c r="L28" s="334"/>
      <c r="M28" s="335"/>
      <c r="N28" s="335"/>
      <c r="O28" s="327"/>
      <c r="P28" s="327"/>
      <c r="AG28" s="379" t="s">
        <v>60</v>
      </c>
      <c r="AH28" s="379"/>
      <c r="AI28" s="379"/>
      <c r="AJ28" s="379"/>
      <c r="AK28" s="379"/>
      <c r="AL28" s="379"/>
      <c r="BB28" s="403" t="s">
        <v>80</v>
      </c>
      <c r="BC28" s="510">
        <f>SUMIFS($AE:$AE,$V:$V,BB28)</f>
        <v>0</v>
      </c>
      <c r="BD28" s="404">
        <f>SUMIFS($AE:$AE,$W:$W,$BD$6,$V:$V,BB28)</f>
        <v>0</v>
      </c>
      <c r="BE28" s="405">
        <f>BD28*$BE$7</f>
        <v>0</v>
      </c>
      <c r="BF28" s="404">
        <f>SUMIFS($AE:$AE,$W:$W,$BF$6,$V:$V,BB28)</f>
        <v>0</v>
      </c>
      <c r="BG28" s="405">
        <f>BF28*$BG$7</f>
        <v>0</v>
      </c>
      <c r="BH28" s="404">
        <f>SUMIFS($AE:$AE,$W:$W,$BH$6,$V:$V,BB28)</f>
        <v>0</v>
      </c>
      <c r="BI28" s="405">
        <f>BH28*$BI$7*12</f>
        <v>0</v>
      </c>
      <c r="BJ28" s="404">
        <f>SUMIFS($AE:$AE,$W:$W,$BJ$6,$V:$V,BB28)</f>
        <v>0</v>
      </c>
      <c r="BK28" s="406">
        <f t="shared" ref="BK28" si="161">BJ28*$BK$7*12</f>
        <v>0</v>
      </c>
      <c r="BL28" s="457">
        <f t="shared" ref="BL28" si="162">BE28+BG28+BI28+BK28</f>
        <v>0</v>
      </c>
      <c r="BM28" s="409">
        <f>SUMIFS($AE:$AE,$W:$W,$BM$4,$V:$V,BB28)</f>
        <v>0</v>
      </c>
      <c r="BN28" s="450">
        <f t="shared" ref="BN28" si="163">(BM28*$BN$7)*12</f>
        <v>0</v>
      </c>
      <c r="BO28" s="409">
        <f>SUMIFS($AE:$AE,$W:$W,$BO$4,$V:$V,BB28)</f>
        <v>0</v>
      </c>
      <c r="BP28" s="410">
        <f t="shared" ref="BP28" si="164">BO28*$BP$7*12</f>
        <v>0</v>
      </c>
      <c r="BQ28" s="408">
        <f t="shared" ref="BQ28" si="165">BP28</f>
        <v>0</v>
      </c>
      <c r="BR28" s="409">
        <f>SUMIFS($AE:$AE,$W:$W,$BR$4,$V:$V,BB28)</f>
        <v>0</v>
      </c>
      <c r="BS28" s="410">
        <f t="shared" ref="BS28" si="166">BR28*$BP$7*12</f>
        <v>0</v>
      </c>
      <c r="BT28" s="410">
        <f t="shared" ref="BT28:BU28" si="167">BS28</f>
        <v>0</v>
      </c>
      <c r="BU28" s="408">
        <f t="shared" si="167"/>
        <v>0</v>
      </c>
      <c r="BV28" s="409">
        <f>SUMIFS($AE:$AE,$W:$W,$BV$4,$V:$V,BB28)</f>
        <v>0</v>
      </c>
      <c r="BW28" s="410">
        <f t="shared" ref="BW28" si="168">BV28*$BW$7*12</f>
        <v>0</v>
      </c>
      <c r="BX28" s="410">
        <f t="shared" ref="BX28:BZ28" si="169">BW28</f>
        <v>0</v>
      </c>
      <c r="BY28" s="411">
        <f t="shared" si="169"/>
        <v>0</v>
      </c>
      <c r="BZ28" s="412">
        <f t="shared" si="169"/>
        <v>0</v>
      </c>
      <c r="CA28" s="409">
        <f>SUMIFS($AE:$AE,$W:$W,$CA$4,$V:$V,BB28)</f>
        <v>0</v>
      </c>
      <c r="CB28" s="410">
        <f t="shared" ref="CB28" si="170">CA28*$CB$7*12</f>
        <v>0</v>
      </c>
      <c r="CC28" s="413">
        <f t="shared" ref="CC28:CF28" si="171">CB28</f>
        <v>0</v>
      </c>
      <c r="CD28" s="414">
        <f t="shared" si="171"/>
        <v>0</v>
      </c>
      <c r="CE28" s="414">
        <f t="shared" si="171"/>
        <v>0</v>
      </c>
      <c r="CF28" s="412">
        <f t="shared" si="171"/>
        <v>0</v>
      </c>
      <c r="CG28" s="415"/>
      <c r="CH28" s="416">
        <f>BN28+BP28+BS28+BW28+CB28</f>
        <v>0</v>
      </c>
      <c r="CI28" s="406">
        <f t="shared" ref="CI28" si="172">BL28</f>
        <v>0</v>
      </c>
      <c r="CJ28" s="410">
        <f>BQ28+BT28+BX28+CC28</f>
        <v>0</v>
      </c>
      <c r="CK28" s="413">
        <f>BU28+BY28+CD28</f>
        <v>0</v>
      </c>
      <c r="CL28" s="413">
        <f>BZ28+CE28</f>
        <v>0</v>
      </c>
      <c r="CM28" s="408">
        <f>CF28</f>
        <v>0</v>
      </c>
      <c r="CN28" s="417"/>
      <c r="CO28" s="418">
        <f t="shared" ref="CO28" si="173">(CH28+CI28)*$CO$7</f>
        <v>0</v>
      </c>
      <c r="CP28" s="419">
        <f t="shared" ref="CP28" si="174">(CH28+CI28)*$CP$7</f>
        <v>0</v>
      </c>
      <c r="CQ28" s="420">
        <f t="shared" ref="CQ28" si="175">(CH28+CI28)*$CQ$7</f>
        <v>0</v>
      </c>
      <c r="CR28" s="421">
        <f t="shared" ref="CR28" si="176">(CH28+CI28)*$CR$7</f>
        <v>0</v>
      </c>
      <c r="CS28" s="421">
        <f t="shared" ref="CS28" si="177">(CH28+CI28)*$CS$7</f>
        <v>0</v>
      </c>
      <c r="CT28" s="422">
        <f t="shared" ref="CT28" si="178">(CH28+CI28)*$CT$7</f>
        <v>0</v>
      </c>
      <c r="CU28" s="423">
        <f>CJ28*$CU$7</f>
        <v>0</v>
      </c>
      <c r="CV28" s="421">
        <f>CJ28*$CV$7</f>
        <v>0</v>
      </c>
      <c r="CW28" s="424">
        <f>CJ28*$CW$7</f>
        <v>0</v>
      </c>
      <c r="CX28" s="421">
        <f>CJ28*$CX$7</f>
        <v>0</v>
      </c>
      <c r="CY28" s="421">
        <f>CJ28*$CY$7</f>
        <v>0</v>
      </c>
      <c r="CZ28" s="422">
        <f>CJ28*$CZ$7</f>
        <v>0</v>
      </c>
      <c r="DA28" s="418">
        <f t="shared" ref="DA28" si="179">CK28*$DA$7</f>
        <v>0</v>
      </c>
      <c r="DB28" s="419">
        <f t="shared" ref="DB28" si="180">CK28*$DB$7</f>
        <v>0</v>
      </c>
      <c r="DC28" s="420">
        <f t="shared" ref="DC28" si="181">CK28*$DC$7</f>
        <v>0</v>
      </c>
      <c r="DD28" s="419">
        <f t="shared" ref="DD28" si="182">CK28*$DD$7</f>
        <v>0</v>
      </c>
      <c r="DE28" s="421">
        <f t="shared" ref="DE28" si="183">CK28*$DE$7</f>
        <v>0</v>
      </c>
      <c r="DF28" s="422">
        <f t="shared" ref="DF28" si="184">CK28*$DF$7</f>
        <v>0</v>
      </c>
      <c r="DG28" s="418">
        <f t="shared" ref="DG28" si="185">CL28*$DA$7</f>
        <v>0</v>
      </c>
      <c r="DH28" s="419">
        <f t="shared" ref="DH28" si="186">CL28*$DB$7</f>
        <v>0</v>
      </c>
      <c r="DI28" s="420">
        <f t="shared" ref="DI28" si="187">CL28*$DC$7</f>
        <v>0</v>
      </c>
      <c r="DJ28" s="419">
        <f t="shared" ref="DJ28" si="188">CL28*$DD$7</f>
        <v>0</v>
      </c>
      <c r="DK28" s="421">
        <f t="shared" ref="DK28" si="189">CL28*$DE$7</f>
        <v>0</v>
      </c>
      <c r="DL28" s="422">
        <f t="shared" ref="DL28" si="190">CL28*$DF$7</f>
        <v>0</v>
      </c>
      <c r="DM28" s="418">
        <f t="shared" ref="DM28" si="191">CM28*$DA$7</f>
        <v>0</v>
      </c>
      <c r="DN28" s="419">
        <f t="shared" ref="DN28" si="192">CM28*$DB$7</f>
        <v>0</v>
      </c>
      <c r="DO28" s="420">
        <f t="shared" ref="DO28" si="193">CM28*$DC$7</f>
        <v>0</v>
      </c>
      <c r="DP28" s="419">
        <f t="shared" ref="DP28" si="194">CM28*$DD$7</f>
        <v>0</v>
      </c>
      <c r="DQ28" s="421">
        <f t="shared" ref="DQ28" si="195">CM28*$DE$7</f>
        <v>0</v>
      </c>
      <c r="DR28" s="422">
        <f t="shared" ref="DR28" si="196">CM28*$DF$7</f>
        <v>0</v>
      </c>
      <c r="DS28" s="425"/>
      <c r="DT28" s="231"/>
      <c r="DU28" s="232" t="str">
        <f>BB28</f>
        <v>นางพิชญ์สินี  อภินันท์</v>
      </c>
      <c r="DV28" s="233">
        <f>CQ28+CP28+CT28</f>
        <v>0</v>
      </c>
      <c r="DW28" s="233">
        <f>CV28+CW28+CZ28</f>
        <v>0</v>
      </c>
      <c r="DX28" s="233">
        <f>DB28+DC28+DF28</f>
        <v>0</v>
      </c>
      <c r="DY28" s="233">
        <f>DH28+DI28+DL28</f>
        <v>0</v>
      </c>
      <c r="DZ28" s="234">
        <f>DN28+DO28+DR28</f>
        <v>0</v>
      </c>
      <c r="EA28" s="447">
        <f t="shared" ref="EA28" si="197">SUM(DV28:DZ28)</f>
        <v>0</v>
      </c>
      <c r="EB28" s="447"/>
    </row>
    <row r="29" spans="1:132" ht="25.2">
      <c r="BB29" s="403"/>
      <c r="BC29" s="510"/>
      <c r="BD29" s="404"/>
      <c r="BE29" s="405"/>
      <c r="BF29" s="404"/>
      <c r="BG29" s="405"/>
      <c r="BH29" s="404"/>
      <c r="BI29" s="405"/>
      <c r="BJ29" s="404"/>
      <c r="BK29" s="456"/>
      <c r="BL29" s="458"/>
      <c r="BM29" s="407"/>
      <c r="BN29" s="429"/>
      <c r="BO29" s="409"/>
      <c r="BP29" s="427"/>
      <c r="BQ29" s="429"/>
      <c r="BR29" s="409"/>
      <c r="BS29" s="427"/>
      <c r="BT29" s="427"/>
      <c r="BU29" s="429"/>
      <c r="BV29" s="409"/>
      <c r="BW29" s="427"/>
      <c r="BX29" s="427"/>
      <c r="BY29" s="451"/>
      <c r="BZ29" s="452"/>
      <c r="CA29" s="409"/>
      <c r="CB29" s="427"/>
      <c r="CC29" s="428"/>
      <c r="CD29" s="453"/>
      <c r="CE29" s="453"/>
      <c r="CF29" s="452"/>
      <c r="CG29" s="415"/>
      <c r="CH29" s="426"/>
      <c r="CI29" s="455"/>
      <c r="CJ29" s="427"/>
      <c r="CK29" s="428"/>
      <c r="CL29" s="428"/>
      <c r="CM29" s="429"/>
      <c r="CN29" s="417"/>
      <c r="CO29" s="418"/>
      <c r="CP29" s="419"/>
      <c r="CQ29" s="421"/>
      <c r="CR29" s="421"/>
      <c r="CS29" s="430"/>
      <c r="CT29" s="422"/>
      <c r="CU29" s="418"/>
      <c r="CV29" s="419"/>
      <c r="CW29" s="421"/>
      <c r="CX29" s="421"/>
      <c r="CY29" s="430"/>
      <c r="CZ29" s="422"/>
      <c r="DA29" s="418"/>
      <c r="DB29" s="419"/>
      <c r="DC29" s="421"/>
      <c r="DD29" s="421"/>
      <c r="DE29" s="421"/>
      <c r="DF29" s="422"/>
      <c r="DG29" s="418"/>
      <c r="DH29" s="419"/>
      <c r="DI29" s="421"/>
      <c r="DJ29" s="421"/>
      <c r="DK29" s="421"/>
      <c r="DL29" s="422"/>
      <c r="DM29" s="418"/>
      <c r="DN29" s="419"/>
      <c r="DO29" s="421"/>
      <c r="DP29" s="421"/>
      <c r="DQ29" s="421"/>
      <c r="DR29" s="422"/>
      <c r="DS29" s="425"/>
      <c r="DT29" s="231"/>
      <c r="DU29" s="232"/>
      <c r="DV29" s="235"/>
      <c r="DW29" s="235"/>
      <c r="DX29" s="236"/>
      <c r="DY29" s="236"/>
      <c r="DZ29" s="237"/>
      <c r="EA29" s="448"/>
      <c r="EB29" s="448"/>
    </row>
    <row r="30" spans="1:132" ht="27">
      <c r="AG30" s="550"/>
      <c r="AH30" s="550"/>
      <c r="BA30" s="283"/>
      <c r="BB30" s="403" t="s">
        <v>75</v>
      </c>
      <c r="BC30" s="510">
        <f>SUMIFS($AE:$AE,$V:$V,BB30)</f>
        <v>4700</v>
      </c>
      <c r="BD30" s="404">
        <f>SUMIFS($AE:$AE,$W:$W,$BD$6,$V:$V,BB30)</f>
        <v>0</v>
      </c>
      <c r="BE30" s="405">
        <f>BD30*$BE$7</f>
        <v>0</v>
      </c>
      <c r="BF30" s="404">
        <f>SUMIFS($AE:$AE,$W:$W,$BF$6,$V:$V,BB30)</f>
        <v>0</v>
      </c>
      <c r="BG30" s="405">
        <f>BF30*$BG$7</f>
        <v>0</v>
      </c>
      <c r="BH30" s="404">
        <f>SUMIFS($AE:$AE,$W:$W,$BH$6,$V:$V,BB30)</f>
        <v>0</v>
      </c>
      <c r="BI30" s="405">
        <f>BH30*$BI$7*12</f>
        <v>0</v>
      </c>
      <c r="BJ30" s="404">
        <f>SUMIFS($AE:$AE,$W:$W,$BJ$6,$V:$V,BB30)</f>
        <v>0</v>
      </c>
      <c r="BK30" s="406">
        <f t="shared" ref="BK30" si="198">BJ30*$BK$7*12</f>
        <v>0</v>
      </c>
      <c r="BL30" s="457">
        <f t="shared" ref="BL30" si="199">BE30+BG30+BI30+BK30</f>
        <v>0</v>
      </c>
      <c r="BM30" s="409">
        <f>SUMIFS($AE:$AE,$W:$W,$BM$4,$V:$V,BB30)</f>
        <v>2700</v>
      </c>
      <c r="BN30" s="450">
        <f t="shared" ref="BN30" si="200">(BM30*$BN$7)*12</f>
        <v>2138.4</v>
      </c>
      <c r="BO30" s="409">
        <f>SUMIFS($AE:$AE,$W:$W,$BO$4,$V:$V,BB30)</f>
        <v>2000</v>
      </c>
      <c r="BP30" s="410">
        <f t="shared" ref="BP30" si="201">BO30*$BP$7*12</f>
        <v>1584</v>
      </c>
      <c r="BQ30" s="408">
        <f t="shared" ref="BQ30" si="202">BP30</f>
        <v>1584</v>
      </c>
      <c r="BR30" s="409">
        <f>SUMIFS($AE:$AE,$W:$W,$BR$4,$V:$V,BB30)</f>
        <v>0</v>
      </c>
      <c r="BS30" s="410">
        <f t="shared" ref="BS30" si="203">BR30*$BP$7*12</f>
        <v>0</v>
      </c>
      <c r="BT30" s="410">
        <f t="shared" ref="BT30:BU30" si="204">BS30</f>
        <v>0</v>
      </c>
      <c r="BU30" s="408">
        <f t="shared" si="204"/>
        <v>0</v>
      </c>
      <c r="BV30" s="409">
        <f>SUMIFS($AE:$AE,$W:$W,$BV$4,$V:$V,BB30)</f>
        <v>0</v>
      </c>
      <c r="BW30" s="410">
        <f t="shared" ref="BW30" si="205">BV30*$BW$7*12</f>
        <v>0</v>
      </c>
      <c r="BX30" s="410">
        <f t="shared" ref="BX30:BZ30" si="206">BW30</f>
        <v>0</v>
      </c>
      <c r="BY30" s="411">
        <f t="shared" si="206"/>
        <v>0</v>
      </c>
      <c r="BZ30" s="412">
        <f t="shared" si="206"/>
        <v>0</v>
      </c>
      <c r="CA30" s="409">
        <f>SUMIFS($AE:$AE,$W:$W,$CA$4,$V:$V,BB30)</f>
        <v>0</v>
      </c>
      <c r="CB30" s="410">
        <f t="shared" ref="CB30" si="207">CA30*$CB$7*12</f>
        <v>0</v>
      </c>
      <c r="CC30" s="413">
        <f t="shared" ref="CC30:CF30" si="208">CB30</f>
        <v>0</v>
      </c>
      <c r="CD30" s="414">
        <f t="shared" si="208"/>
        <v>0</v>
      </c>
      <c r="CE30" s="414">
        <f t="shared" si="208"/>
        <v>0</v>
      </c>
      <c r="CF30" s="412">
        <f t="shared" si="208"/>
        <v>0</v>
      </c>
      <c r="CG30" s="415"/>
      <c r="CH30" s="416">
        <f>BN30+BP30+BS30+BW30+CB30</f>
        <v>3722.4</v>
      </c>
      <c r="CI30" s="406">
        <f t="shared" ref="CI30" si="209">BL30</f>
        <v>0</v>
      </c>
      <c r="CJ30" s="410">
        <f>BQ30+BT30+BX30+CC30</f>
        <v>1584</v>
      </c>
      <c r="CK30" s="413">
        <f>BU30+BY30+CD30</f>
        <v>0</v>
      </c>
      <c r="CL30" s="413">
        <f>BZ30+CE30</f>
        <v>0</v>
      </c>
      <c r="CM30" s="408">
        <f>CF30</f>
        <v>0</v>
      </c>
      <c r="CN30" s="417"/>
      <c r="CO30" s="418">
        <f t="shared" ref="CO30" si="210">(CH30+CI30)*$CO$7</f>
        <v>186.12</v>
      </c>
      <c r="CP30" s="419">
        <f t="shared" ref="CP30" si="211">(CH30+CI30)*$CP$7</f>
        <v>372.24</v>
      </c>
      <c r="CQ30" s="420">
        <f t="shared" ref="CQ30" si="212">(CH30+CI30)*$CQ$7</f>
        <v>2233.44</v>
      </c>
      <c r="CR30" s="421">
        <f t="shared" ref="CR30" si="213">(CH30+CI30)*$CR$7</f>
        <v>372.24</v>
      </c>
      <c r="CS30" s="421">
        <f t="shared" ref="CS30" si="214">(CH30+CI30)*$CS$7</f>
        <v>372.24</v>
      </c>
      <c r="CT30" s="422">
        <f t="shared" ref="CT30" si="215">(CH30+CI30)*$CT$7</f>
        <v>186.12</v>
      </c>
      <c r="CU30" s="423">
        <f>CJ30*$CU$7</f>
        <v>79.2</v>
      </c>
      <c r="CV30" s="421">
        <f>CJ30*$CV$7</f>
        <v>158.4</v>
      </c>
      <c r="CW30" s="424">
        <f>CJ30*$CW$7</f>
        <v>950.4</v>
      </c>
      <c r="CX30" s="421">
        <f>CJ30*$CX$7</f>
        <v>158.4</v>
      </c>
      <c r="CY30" s="421">
        <f>CJ30*$CY$7</f>
        <v>158.4</v>
      </c>
      <c r="CZ30" s="422">
        <f>CJ30*$CZ$7</f>
        <v>79.2</v>
      </c>
      <c r="DA30" s="418">
        <f t="shared" ref="DA30" si="216">CK30*$DA$7</f>
        <v>0</v>
      </c>
      <c r="DB30" s="419">
        <f t="shared" ref="DB30" si="217">CK30*$DB$7</f>
        <v>0</v>
      </c>
      <c r="DC30" s="420">
        <f t="shared" ref="DC30" si="218">CK30*$DC$7</f>
        <v>0</v>
      </c>
      <c r="DD30" s="419">
        <f t="shared" ref="DD30" si="219">CK30*$DD$7</f>
        <v>0</v>
      </c>
      <c r="DE30" s="421">
        <f t="shared" ref="DE30" si="220">CK30*$DE$7</f>
        <v>0</v>
      </c>
      <c r="DF30" s="422">
        <f t="shared" ref="DF30" si="221">CK30*$DF$7</f>
        <v>0</v>
      </c>
      <c r="DG30" s="418">
        <f t="shared" ref="DG30" si="222">CL30*$DA$7</f>
        <v>0</v>
      </c>
      <c r="DH30" s="419">
        <f t="shared" ref="DH30" si="223">CL30*$DB$7</f>
        <v>0</v>
      </c>
      <c r="DI30" s="420">
        <f t="shared" ref="DI30" si="224">CL30*$DC$7</f>
        <v>0</v>
      </c>
      <c r="DJ30" s="419">
        <f t="shared" ref="DJ30" si="225">CL30*$DD$7</f>
        <v>0</v>
      </c>
      <c r="DK30" s="421">
        <f t="shared" ref="DK30" si="226">CL30*$DE$7</f>
        <v>0</v>
      </c>
      <c r="DL30" s="422">
        <f t="shared" ref="DL30" si="227">CL30*$DF$7</f>
        <v>0</v>
      </c>
      <c r="DM30" s="418">
        <f t="shared" ref="DM30" si="228">CM30*$DA$7</f>
        <v>0</v>
      </c>
      <c r="DN30" s="419">
        <f t="shared" ref="DN30" si="229">CM30*$DB$7</f>
        <v>0</v>
      </c>
      <c r="DO30" s="420">
        <f t="shared" ref="DO30" si="230">CM30*$DC$7</f>
        <v>0</v>
      </c>
      <c r="DP30" s="419">
        <f t="shared" ref="DP30" si="231">CM30*$DD$7</f>
        <v>0</v>
      </c>
      <c r="DQ30" s="421">
        <f t="shared" ref="DQ30" si="232">CM30*$DE$7</f>
        <v>0</v>
      </c>
      <c r="DR30" s="422">
        <f t="shared" ref="DR30" si="233">CM30*$DF$7</f>
        <v>0</v>
      </c>
      <c r="DS30" s="425"/>
      <c r="DT30" s="231"/>
      <c r="DU30" s="232" t="str">
        <f>BB30</f>
        <v>นายรุ่งอรุณ    อินบุญรอด</v>
      </c>
      <c r="DV30" s="233">
        <f>CQ30+CP30+CT30</f>
        <v>2791.8</v>
      </c>
      <c r="DW30" s="233">
        <f>CV30+CW30+CZ30</f>
        <v>1188</v>
      </c>
      <c r="DX30" s="233">
        <f>DB30+DC30+DF30</f>
        <v>0</v>
      </c>
      <c r="DY30" s="233">
        <f>DH30+DI30+DL30</f>
        <v>0</v>
      </c>
      <c r="DZ30" s="234">
        <f>DN30+DO30+DR30</f>
        <v>0</v>
      </c>
      <c r="EA30" s="447">
        <f t="shared" ref="EA30" si="234">SUM(DV30:DZ30)</f>
        <v>3979.8</v>
      </c>
      <c r="EB30" s="447"/>
    </row>
    <row r="31" spans="1:132" ht="29.4" thickBot="1">
      <c r="AG31" s="607" t="s">
        <v>200</v>
      </c>
      <c r="AH31" s="608"/>
      <c r="AI31" s="608"/>
      <c r="AJ31" s="608"/>
      <c r="AK31" s="609"/>
      <c r="BA31" s="283"/>
      <c r="BB31" s="403"/>
      <c r="BC31" s="510"/>
      <c r="BD31" s="404"/>
      <c r="BE31" s="405"/>
      <c r="BF31" s="404"/>
      <c r="BG31" s="405"/>
      <c r="BH31" s="404"/>
      <c r="BI31" s="405"/>
      <c r="BJ31" s="404"/>
      <c r="BK31" s="456"/>
      <c r="BL31" s="458"/>
      <c r="BM31" s="407"/>
      <c r="BN31" s="429"/>
      <c r="BO31" s="409"/>
      <c r="BP31" s="427"/>
      <c r="BQ31" s="429"/>
      <c r="BR31" s="409"/>
      <c r="BS31" s="427"/>
      <c r="BT31" s="427"/>
      <c r="BU31" s="429"/>
      <c r="BV31" s="409"/>
      <c r="BW31" s="427"/>
      <c r="BX31" s="427"/>
      <c r="BY31" s="451"/>
      <c r="BZ31" s="452"/>
      <c r="CA31" s="409"/>
      <c r="CB31" s="427"/>
      <c r="CC31" s="428"/>
      <c r="CD31" s="453"/>
      <c r="CE31" s="453"/>
      <c r="CF31" s="452"/>
      <c r="CG31" s="415"/>
      <c r="CH31" s="426"/>
      <c r="CI31" s="455"/>
      <c r="CJ31" s="427"/>
      <c r="CK31" s="428"/>
      <c r="CL31" s="428"/>
      <c r="CM31" s="429"/>
      <c r="CN31" s="417"/>
      <c r="CO31" s="418"/>
      <c r="CP31" s="419"/>
      <c r="CQ31" s="421"/>
      <c r="CR31" s="421"/>
      <c r="CS31" s="430"/>
      <c r="CT31" s="422"/>
      <c r="CU31" s="418"/>
      <c r="CV31" s="419"/>
      <c r="CW31" s="421"/>
      <c r="CX31" s="421"/>
      <c r="CY31" s="430"/>
      <c r="CZ31" s="422"/>
      <c r="DA31" s="418"/>
      <c r="DB31" s="419"/>
      <c r="DC31" s="421"/>
      <c r="DD31" s="421"/>
      <c r="DE31" s="421"/>
      <c r="DF31" s="422"/>
      <c r="DG31" s="418"/>
      <c r="DH31" s="419"/>
      <c r="DI31" s="421"/>
      <c r="DJ31" s="421"/>
      <c r="DK31" s="421"/>
      <c r="DL31" s="422"/>
      <c r="DM31" s="418"/>
      <c r="DN31" s="419"/>
      <c r="DO31" s="421"/>
      <c r="DP31" s="421"/>
      <c r="DQ31" s="421"/>
      <c r="DR31" s="422"/>
      <c r="DS31" s="425"/>
      <c r="DT31" s="231"/>
      <c r="DU31" s="232"/>
      <c r="DV31" s="235"/>
      <c r="DW31" s="235"/>
      <c r="DX31" s="236"/>
      <c r="DY31" s="236"/>
      <c r="DZ31" s="237"/>
      <c r="EA31" s="448"/>
      <c r="EB31" s="448"/>
    </row>
    <row r="32" spans="1:132" ht="25.2">
      <c r="AG32" s="523" t="s">
        <v>250</v>
      </c>
      <c r="AH32" s="524"/>
      <c r="AI32" s="524"/>
      <c r="AJ32" s="525"/>
      <c r="AK32" s="526"/>
      <c r="BB32" s="403" t="s">
        <v>76</v>
      </c>
      <c r="BC32" s="510">
        <f>SUMIFS($AE:$AE,$V:$V,BB32)</f>
        <v>0</v>
      </c>
      <c r="BD32" s="404">
        <f>SUMIFS($AE:$AE,$W:$W,$BD$6,$V:$V,BB32)</f>
        <v>0</v>
      </c>
      <c r="BE32" s="405">
        <f>BD32*$BE$7</f>
        <v>0</v>
      </c>
      <c r="BF32" s="404">
        <f>SUMIFS($AE:$AE,$W:$W,$BF$6,$V:$V,BB32)</f>
        <v>0</v>
      </c>
      <c r="BG32" s="405">
        <f>BF32*$BG$7</f>
        <v>0</v>
      </c>
      <c r="BH32" s="404">
        <f>SUMIFS($AE:$AE,$W:$W,$BH$6,$V:$V,BB32)</f>
        <v>0</v>
      </c>
      <c r="BI32" s="405">
        <f>BH32*$BI$7*12</f>
        <v>0</v>
      </c>
      <c r="BJ32" s="404">
        <f>SUMIFS($AE:$AE,$W:$W,$BJ$6,$V:$V,BB32)</f>
        <v>0</v>
      </c>
      <c r="BK32" s="406">
        <f t="shared" ref="BK32" si="235">BJ32*$BK$7*12</f>
        <v>0</v>
      </c>
      <c r="BL32" s="457">
        <f t="shared" ref="BL32" si="236">BE32+BG32+BI32+BK32</f>
        <v>0</v>
      </c>
      <c r="BM32" s="409">
        <f>SUMIFS($AE:$AE,$W:$W,$BM$4,$V:$V,BB32)</f>
        <v>0</v>
      </c>
      <c r="BN32" s="450">
        <f t="shared" ref="BN32" si="237">(BM32*$BN$7)*12</f>
        <v>0</v>
      </c>
      <c r="BO32" s="409">
        <f>SUMIFS($AE:$AE,$W:$W,$BO$4,$V:$V,BB32)</f>
        <v>0</v>
      </c>
      <c r="BP32" s="410">
        <f t="shared" ref="BP32" si="238">BO32*$BP$7*12</f>
        <v>0</v>
      </c>
      <c r="BQ32" s="408">
        <f t="shared" ref="BQ32" si="239">BP32</f>
        <v>0</v>
      </c>
      <c r="BR32" s="409">
        <f>SUMIFS($AE:$AE,$W:$W,$BR$4,$V:$V,BB32)</f>
        <v>0</v>
      </c>
      <c r="BS32" s="410">
        <f t="shared" ref="BS32" si="240">BR32*$BP$7*12</f>
        <v>0</v>
      </c>
      <c r="BT32" s="410">
        <f t="shared" ref="BT32:BU32" si="241">BS32</f>
        <v>0</v>
      </c>
      <c r="BU32" s="408">
        <f t="shared" si="241"/>
        <v>0</v>
      </c>
      <c r="BV32" s="409">
        <f>SUMIFS($AE:$AE,$W:$W,$BV$4,$V:$V,BB32)</f>
        <v>0</v>
      </c>
      <c r="BW32" s="410">
        <f t="shared" ref="BW32" si="242">BV32*$BW$7*12</f>
        <v>0</v>
      </c>
      <c r="BX32" s="410">
        <f t="shared" ref="BX32:BZ32" si="243">BW32</f>
        <v>0</v>
      </c>
      <c r="BY32" s="411">
        <f t="shared" si="243"/>
        <v>0</v>
      </c>
      <c r="BZ32" s="412">
        <f t="shared" si="243"/>
        <v>0</v>
      </c>
      <c r="CA32" s="409">
        <f>SUMIFS($AE:$AE,$W:$W,$CA$4,$V:$V,BB32)</f>
        <v>0</v>
      </c>
      <c r="CB32" s="410">
        <f t="shared" ref="CB32" si="244">CA32*$CB$7*12</f>
        <v>0</v>
      </c>
      <c r="CC32" s="413">
        <f t="shared" ref="CC32:CF32" si="245">CB32</f>
        <v>0</v>
      </c>
      <c r="CD32" s="414">
        <f t="shared" si="245"/>
        <v>0</v>
      </c>
      <c r="CE32" s="414">
        <f t="shared" si="245"/>
        <v>0</v>
      </c>
      <c r="CF32" s="412">
        <f t="shared" si="245"/>
        <v>0</v>
      </c>
      <c r="CG32" s="415"/>
      <c r="CH32" s="416">
        <f>BN32+BP32+BS32+BW32+CB32</f>
        <v>0</v>
      </c>
      <c r="CI32" s="406">
        <f t="shared" ref="CI32" si="246">BL32</f>
        <v>0</v>
      </c>
      <c r="CJ32" s="410">
        <f>BQ32+BT32+BX32+CC32</f>
        <v>0</v>
      </c>
      <c r="CK32" s="413">
        <f>BU32+BY32+CD32</f>
        <v>0</v>
      </c>
      <c r="CL32" s="413">
        <f>BZ32+CE32</f>
        <v>0</v>
      </c>
      <c r="CM32" s="408">
        <f>CF32</f>
        <v>0</v>
      </c>
      <c r="CN32" s="417"/>
      <c r="CO32" s="418">
        <f t="shared" ref="CO32" si="247">(CH32+CI32)*$CO$7</f>
        <v>0</v>
      </c>
      <c r="CP32" s="419">
        <f t="shared" ref="CP32" si="248">(CH32+CI32)*$CP$7</f>
        <v>0</v>
      </c>
      <c r="CQ32" s="420">
        <f t="shared" ref="CQ32" si="249">(CH32+CI32)*$CQ$7</f>
        <v>0</v>
      </c>
      <c r="CR32" s="421">
        <f t="shared" ref="CR32" si="250">(CH32+CI32)*$CR$7</f>
        <v>0</v>
      </c>
      <c r="CS32" s="421">
        <f t="shared" ref="CS32" si="251">(CH32+CI32)*$CS$7</f>
        <v>0</v>
      </c>
      <c r="CT32" s="422">
        <f t="shared" ref="CT32" si="252">(CH32+CI32)*$CT$7</f>
        <v>0</v>
      </c>
      <c r="CU32" s="423">
        <f>CJ32*$CU$7</f>
        <v>0</v>
      </c>
      <c r="CV32" s="421">
        <f>CJ32*$CV$7</f>
        <v>0</v>
      </c>
      <c r="CW32" s="424">
        <f>CJ32*$CW$7</f>
        <v>0</v>
      </c>
      <c r="CX32" s="421">
        <f>CJ32*$CX$7</f>
        <v>0</v>
      </c>
      <c r="CY32" s="421">
        <f>CJ32*$CY$7</f>
        <v>0</v>
      </c>
      <c r="CZ32" s="422">
        <f>CJ32*$CZ$7</f>
        <v>0</v>
      </c>
      <c r="DA32" s="418">
        <f t="shared" ref="DA32" si="253">CK32*$DA$7</f>
        <v>0</v>
      </c>
      <c r="DB32" s="419">
        <f t="shared" ref="DB32" si="254">CK32*$DB$7</f>
        <v>0</v>
      </c>
      <c r="DC32" s="420">
        <f t="shared" ref="DC32" si="255">CK32*$DC$7</f>
        <v>0</v>
      </c>
      <c r="DD32" s="419">
        <f t="shared" ref="DD32" si="256">CK32*$DD$7</f>
        <v>0</v>
      </c>
      <c r="DE32" s="421">
        <f t="shared" ref="DE32" si="257">CK32*$DE$7</f>
        <v>0</v>
      </c>
      <c r="DF32" s="422">
        <f t="shared" ref="DF32" si="258">CK32*$DF$7</f>
        <v>0</v>
      </c>
      <c r="DG32" s="418">
        <f t="shared" ref="DG32" si="259">CL32*$DA$7</f>
        <v>0</v>
      </c>
      <c r="DH32" s="419">
        <f t="shared" ref="DH32" si="260">CL32*$DB$7</f>
        <v>0</v>
      </c>
      <c r="DI32" s="420">
        <f t="shared" ref="DI32" si="261">CL32*$DC$7</f>
        <v>0</v>
      </c>
      <c r="DJ32" s="419">
        <f t="shared" ref="DJ32" si="262">CL32*$DD$7</f>
        <v>0</v>
      </c>
      <c r="DK32" s="421">
        <f t="shared" ref="DK32" si="263">CL32*$DE$7</f>
        <v>0</v>
      </c>
      <c r="DL32" s="422">
        <f t="shared" ref="DL32" si="264">CL32*$DF$7</f>
        <v>0</v>
      </c>
      <c r="DM32" s="418">
        <f t="shared" ref="DM32" si="265">CM32*$DA$7</f>
        <v>0</v>
      </c>
      <c r="DN32" s="419">
        <f t="shared" ref="DN32" si="266">CM32*$DB$7</f>
        <v>0</v>
      </c>
      <c r="DO32" s="420">
        <f t="shared" ref="DO32" si="267">CM32*$DC$7</f>
        <v>0</v>
      </c>
      <c r="DP32" s="419">
        <f t="shared" ref="DP32" si="268">CM32*$DD$7</f>
        <v>0</v>
      </c>
      <c r="DQ32" s="421">
        <f t="shared" ref="DQ32" si="269">CM32*$DE$7</f>
        <v>0</v>
      </c>
      <c r="DR32" s="422">
        <f t="shared" ref="DR32" si="270">CM32*$DF$7</f>
        <v>0</v>
      </c>
      <c r="DS32" s="425"/>
      <c r="DT32" s="231"/>
      <c r="DU32" s="232" t="str">
        <f>BB32</f>
        <v>นายณรงศักย์  เหล่ารัตตนเวช</v>
      </c>
      <c r="DV32" s="233">
        <f>CQ32+CP32+CT32</f>
        <v>0</v>
      </c>
      <c r="DW32" s="233">
        <f>CV32+CW32+CZ32</f>
        <v>0</v>
      </c>
      <c r="DX32" s="233">
        <f>DB32+DC32+DF32</f>
        <v>0</v>
      </c>
      <c r="DY32" s="233">
        <f>DH32+DI32+DL32</f>
        <v>0</v>
      </c>
      <c r="DZ32" s="234">
        <f>DN32+DO32+DR32</f>
        <v>0</v>
      </c>
      <c r="EA32" s="447">
        <f t="shared" ref="EA32" si="271">SUM(DV32:DZ32)</f>
        <v>0</v>
      </c>
      <c r="EB32" s="447"/>
    </row>
    <row r="33" spans="33:132" ht="25.2">
      <c r="AG33" s="610" t="s">
        <v>251</v>
      </c>
      <c r="AH33" s="611"/>
      <c r="AI33" s="611"/>
      <c r="AJ33" s="611"/>
      <c r="AK33" s="612"/>
      <c r="BB33" s="403"/>
      <c r="BC33" s="510"/>
      <c r="BD33" s="404"/>
      <c r="BE33" s="405"/>
      <c r="BF33" s="404"/>
      <c r="BG33" s="405"/>
      <c r="BH33" s="404"/>
      <c r="BI33" s="405"/>
      <c r="BJ33" s="404"/>
      <c r="BK33" s="456"/>
      <c r="BL33" s="458"/>
      <c r="BM33" s="407"/>
      <c r="BN33" s="429"/>
      <c r="BO33" s="409"/>
      <c r="BP33" s="427"/>
      <c r="BQ33" s="429"/>
      <c r="BR33" s="409"/>
      <c r="BS33" s="427"/>
      <c r="BT33" s="427"/>
      <c r="BU33" s="429"/>
      <c r="BV33" s="409"/>
      <c r="BW33" s="427"/>
      <c r="BX33" s="427"/>
      <c r="BY33" s="451"/>
      <c r="BZ33" s="452"/>
      <c r="CA33" s="409"/>
      <c r="CB33" s="427"/>
      <c r="CC33" s="428"/>
      <c r="CD33" s="453"/>
      <c r="CE33" s="453"/>
      <c r="CF33" s="452"/>
      <c r="CG33" s="415"/>
      <c r="CH33" s="426"/>
      <c r="CI33" s="455"/>
      <c r="CJ33" s="427"/>
      <c r="CK33" s="428"/>
      <c r="CL33" s="428"/>
      <c r="CM33" s="429"/>
      <c r="CN33" s="417"/>
      <c r="CO33" s="418"/>
      <c r="CP33" s="419"/>
      <c r="CQ33" s="421"/>
      <c r="CR33" s="421"/>
      <c r="CS33" s="430"/>
      <c r="CT33" s="422"/>
      <c r="CU33" s="418"/>
      <c r="CV33" s="419"/>
      <c r="CW33" s="421"/>
      <c r="CX33" s="421"/>
      <c r="CY33" s="430"/>
      <c r="CZ33" s="422"/>
      <c r="DA33" s="418"/>
      <c r="DB33" s="419"/>
      <c r="DC33" s="421"/>
      <c r="DD33" s="421"/>
      <c r="DE33" s="421"/>
      <c r="DF33" s="422"/>
      <c r="DG33" s="418"/>
      <c r="DH33" s="419"/>
      <c r="DI33" s="421"/>
      <c r="DJ33" s="421"/>
      <c r="DK33" s="421"/>
      <c r="DL33" s="422"/>
      <c r="DM33" s="418"/>
      <c r="DN33" s="419"/>
      <c r="DO33" s="421"/>
      <c r="DP33" s="421"/>
      <c r="DQ33" s="421"/>
      <c r="DR33" s="422"/>
      <c r="DS33" s="425"/>
      <c r="DT33" s="231"/>
      <c r="DU33" s="232"/>
      <c r="DV33" s="235"/>
      <c r="DW33" s="235"/>
      <c r="DX33" s="236"/>
      <c r="DY33" s="236"/>
      <c r="DZ33" s="237"/>
      <c r="EA33" s="448"/>
      <c r="EB33" s="448"/>
    </row>
    <row r="34" spans="33:132" ht="25.2">
      <c r="AG34" s="527" t="s">
        <v>23</v>
      </c>
      <c r="AH34" s="528" t="s">
        <v>11</v>
      </c>
      <c r="AI34" s="529" t="s">
        <v>45</v>
      </c>
      <c r="AJ34" s="530" t="s">
        <v>24</v>
      </c>
      <c r="AK34" s="531">
        <v>0.02</v>
      </c>
      <c r="BB34" s="403" t="s">
        <v>77</v>
      </c>
      <c r="BC34" s="510">
        <f>SUMIFS($AE:$AE,$V:$V,BB34)</f>
        <v>0</v>
      </c>
      <c r="BD34" s="404">
        <f>SUMIFS($AE:$AE,$W:$W,$BD$6,$V:$V,BB34)</f>
        <v>0</v>
      </c>
      <c r="BE34" s="405">
        <f>BD34*$BE$7</f>
        <v>0</v>
      </c>
      <c r="BF34" s="404">
        <f>SUMIFS($AE:$AE,$W:$W,$BF$6,$V:$V,BB34)</f>
        <v>0</v>
      </c>
      <c r="BG34" s="405">
        <f>BF34*$BG$7</f>
        <v>0</v>
      </c>
      <c r="BH34" s="404">
        <f>SUMIFS($AE:$AE,$W:$W,$BH$6,$V:$V,BB34)</f>
        <v>0</v>
      </c>
      <c r="BI34" s="405">
        <f>BH34*$BI$7*12</f>
        <v>0</v>
      </c>
      <c r="BJ34" s="404">
        <f>SUMIFS($AE:$AE,$W:$W,$BJ$6,$V:$V,BB34)</f>
        <v>0</v>
      </c>
      <c r="BK34" s="406">
        <f t="shared" ref="BK34" si="272">BJ34*$BK$7*12</f>
        <v>0</v>
      </c>
      <c r="BL34" s="457">
        <f t="shared" ref="BL34" si="273">BE34+BG34+BI34+BK34</f>
        <v>0</v>
      </c>
      <c r="BM34" s="409">
        <f>SUMIFS($AE:$AE,$W:$W,$BM$4,$V:$V,BB34)</f>
        <v>0</v>
      </c>
      <c r="BN34" s="450">
        <f t="shared" ref="BN34" si="274">(BM34*$BN$7)*12</f>
        <v>0</v>
      </c>
      <c r="BO34" s="409">
        <f>SUMIFS($AE:$AE,$W:$W,$BO$4,$V:$V,BB34)</f>
        <v>0</v>
      </c>
      <c r="BP34" s="410">
        <f t="shared" ref="BP34" si="275">BO34*$BP$7*12</f>
        <v>0</v>
      </c>
      <c r="BQ34" s="408">
        <f t="shared" ref="BQ34" si="276">BP34</f>
        <v>0</v>
      </c>
      <c r="BR34" s="409">
        <f>SUMIFS($AE:$AE,$W:$W,$BR$4,$V:$V,BB34)</f>
        <v>0</v>
      </c>
      <c r="BS34" s="410">
        <f t="shared" ref="BS34" si="277">BR34*$BP$7*12</f>
        <v>0</v>
      </c>
      <c r="BT34" s="410">
        <f t="shared" ref="BT34:BU34" si="278">BS34</f>
        <v>0</v>
      </c>
      <c r="BU34" s="408">
        <f t="shared" si="278"/>
        <v>0</v>
      </c>
      <c r="BV34" s="409">
        <f>SUMIFS($AE:$AE,$W:$W,$BV$4,$V:$V,BB34)</f>
        <v>0</v>
      </c>
      <c r="BW34" s="410">
        <f t="shared" ref="BW34" si="279">BV34*$BW$7*12</f>
        <v>0</v>
      </c>
      <c r="BX34" s="410">
        <f t="shared" ref="BX34:BZ34" si="280">BW34</f>
        <v>0</v>
      </c>
      <c r="BY34" s="411">
        <f t="shared" si="280"/>
        <v>0</v>
      </c>
      <c r="BZ34" s="412">
        <f t="shared" si="280"/>
        <v>0</v>
      </c>
      <c r="CA34" s="409">
        <f>SUMIFS($AE:$AE,$W:$W,$CA$4,$V:$V,BB34)</f>
        <v>0</v>
      </c>
      <c r="CB34" s="410">
        <f t="shared" ref="CB34" si="281">CA34*$CB$7*12</f>
        <v>0</v>
      </c>
      <c r="CC34" s="413">
        <f t="shared" ref="CC34:CF34" si="282">CB34</f>
        <v>0</v>
      </c>
      <c r="CD34" s="414">
        <f t="shared" si="282"/>
        <v>0</v>
      </c>
      <c r="CE34" s="414">
        <f t="shared" si="282"/>
        <v>0</v>
      </c>
      <c r="CF34" s="412">
        <f t="shared" si="282"/>
        <v>0</v>
      </c>
      <c r="CG34" s="415"/>
      <c r="CH34" s="416">
        <f>BN34+BP34+BS34+BW34+CB34</f>
        <v>0</v>
      </c>
      <c r="CI34" s="406">
        <f t="shared" ref="CI34" si="283">BL34</f>
        <v>0</v>
      </c>
      <c r="CJ34" s="410">
        <f>BQ34+BT34+BX34+CC34</f>
        <v>0</v>
      </c>
      <c r="CK34" s="413">
        <f>BU34+BY34+CD34</f>
        <v>0</v>
      </c>
      <c r="CL34" s="413">
        <f>BZ34+CE34</f>
        <v>0</v>
      </c>
      <c r="CM34" s="408">
        <f>CF34</f>
        <v>0</v>
      </c>
      <c r="CN34" s="417"/>
      <c r="CO34" s="418">
        <f t="shared" ref="CO34" si="284">(CH34+CI34)*$CO$7</f>
        <v>0</v>
      </c>
      <c r="CP34" s="419">
        <f t="shared" ref="CP34" si="285">(CH34+CI34)*$CP$7</f>
        <v>0</v>
      </c>
      <c r="CQ34" s="420">
        <f t="shared" ref="CQ34" si="286">(CH34+CI34)*$CQ$7</f>
        <v>0</v>
      </c>
      <c r="CR34" s="421">
        <f t="shared" ref="CR34" si="287">(CH34+CI34)*$CR$7</f>
        <v>0</v>
      </c>
      <c r="CS34" s="421">
        <f t="shared" ref="CS34" si="288">(CH34+CI34)*$CS$7</f>
        <v>0</v>
      </c>
      <c r="CT34" s="422">
        <f t="shared" ref="CT34" si="289">(CH34+CI34)*$CT$7</f>
        <v>0</v>
      </c>
      <c r="CU34" s="423">
        <f>CJ34*$CU$7</f>
        <v>0</v>
      </c>
      <c r="CV34" s="421">
        <f>CJ34*$CV$7</f>
        <v>0</v>
      </c>
      <c r="CW34" s="424">
        <f>CJ34*$CW$7</f>
        <v>0</v>
      </c>
      <c r="CX34" s="421">
        <f>CJ34*$CX$7</f>
        <v>0</v>
      </c>
      <c r="CY34" s="421">
        <f>CJ34*$CY$7</f>
        <v>0</v>
      </c>
      <c r="CZ34" s="422">
        <f>CJ34*$CZ$7</f>
        <v>0</v>
      </c>
      <c r="DA34" s="418">
        <f t="shared" ref="DA34" si="290">CK34*$DA$7</f>
        <v>0</v>
      </c>
      <c r="DB34" s="419">
        <f t="shared" ref="DB34" si="291">CK34*$DB$7</f>
        <v>0</v>
      </c>
      <c r="DC34" s="420">
        <f t="shared" ref="DC34" si="292">CK34*$DC$7</f>
        <v>0</v>
      </c>
      <c r="DD34" s="419">
        <f t="shared" ref="DD34" si="293">CK34*$DD$7</f>
        <v>0</v>
      </c>
      <c r="DE34" s="421">
        <f t="shared" ref="DE34" si="294">CK34*$DE$7</f>
        <v>0</v>
      </c>
      <c r="DF34" s="422">
        <f t="shared" ref="DF34" si="295">CK34*$DF$7</f>
        <v>0</v>
      </c>
      <c r="DG34" s="418">
        <f t="shared" ref="DG34" si="296">CL34*$DA$7</f>
        <v>0</v>
      </c>
      <c r="DH34" s="419">
        <f t="shared" ref="DH34" si="297">CL34*$DB$7</f>
        <v>0</v>
      </c>
      <c r="DI34" s="420">
        <f t="shared" ref="DI34" si="298">CL34*$DC$7</f>
        <v>0</v>
      </c>
      <c r="DJ34" s="419">
        <f t="shared" ref="DJ34" si="299">CL34*$DD$7</f>
        <v>0</v>
      </c>
      <c r="DK34" s="421">
        <f t="shared" ref="DK34" si="300">CL34*$DE$7</f>
        <v>0</v>
      </c>
      <c r="DL34" s="422">
        <f t="shared" ref="DL34" si="301">CL34*$DF$7</f>
        <v>0</v>
      </c>
      <c r="DM34" s="418">
        <f t="shared" ref="DM34" si="302">CM34*$DA$7</f>
        <v>0</v>
      </c>
      <c r="DN34" s="419">
        <f t="shared" ref="DN34" si="303">CM34*$DB$7</f>
        <v>0</v>
      </c>
      <c r="DO34" s="420">
        <f t="shared" ref="DO34" si="304">CM34*$DC$7</f>
        <v>0</v>
      </c>
      <c r="DP34" s="419">
        <f t="shared" ref="DP34" si="305">CM34*$DD$7</f>
        <v>0</v>
      </c>
      <c r="DQ34" s="421">
        <f t="shared" ref="DQ34" si="306">CM34*$DE$7</f>
        <v>0</v>
      </c>
      <c r="DR34" s="422">
        <f t="shared" ref="DR34" si="307">CM34*$DF$7</f>
        <v>0</v>
      </c>
      <c r="DS34" s="425"/>
      <c r="DT34" s="231"/>
      <c r="DU34" s="232" t="str">
        <f>BB34</f>
        <v>นายสุเทพ  ดำขำ</v>
      </c>
      <c r="DV34" s="233">
        <f>CQ34+CP34+CT34</f>
        <v>0</v>
      </c>
      <c r="DW34" s="233">
        <f>CV34+CW34+CZ34</f>
        <v>0</v>
      </c>
      <c r="DX34" s="233">
        <f>DB34+DC34+DF34</f>
        <v>0</v>
      </c>
      <c r="DY34" s="233">
        <f>DH34+DI34+DL34</f>
        <v>0</v>
      </c>
      <c r="DZ34" s="234">
        <f>DN34+DO34+DR34</f>
        <v>0</v>
      </c>
      <c r="EA34" s="447">
        <f t="shared" ref="EA34" si="308">SUM(DV34:DZ34)</f>
        <v>0</v>
      </c>
      <c r="EB34" s="447"/>
    </row>
    <row r="35" spans="33:132" ht="25.2">
      <c r="AG35" s="532">
        <v>243892</v>
      </c>
      <c r="AH35" s="533">
        <v>154080</v>
      </c>
      <c r="AI35" s="534" t="str">
        <f>VLOOKUP(AH35,MT!$R$1:$T$3,3,TRUE)</f>
        <v>เข้าเงื่อนไข</v>
      </c>
      <c r="AJ35" s="603">
        <f>SUM(AH35:AH37)</f>
        <v>154080</v>
      </c>
      <c r="AK35" s="605">
        <f>VLOOKUP(AJ35,MT!$M$1:$O$3,3,TRUE)</f>
        <v>0.02</v>
      </c>
      <c r="BB35" s="403"/>
      <c r="BC35" s="510"/>
      <c r="BD35" s="404"/>
      <c r="BE35" s="405"/>
      <c r="BF35" s="404"/>
      <c r="BG35" s="405"/>
      <c r="BH35" s="404"/>
      <c r="BI35" s="405"/>
      <c r="BJ35" s="404"/>
      <c r="BK35" s="456"/>
      <c r="BL35" s="458"/>
      <c r="BM35" s="407"/>
      <c r="BN35" s="429"/>
      <c r="BO35" s="409"/>
      <c r="BP35" s="427"/>
      <c r="BQ35" s="429"/>
      <c r="BR35" s="409"/>
      <c r="BS35" s="427"/>
      <c r="BT35" s="427"/>
      <c r="BU35" s="429"/>
      <c r="BV35" s="409"/>
      <c r="BW35" s="427"/>
      <c r="BX35" s="427"/>
      <c r="BY35" s="451"/>
      <c r="BZ35" s="452"/>
      <c r="CA35" s="409"/>
      <c r="CB35" s="427"/>
      <c r="CC35" s="428"/>
      <c r="CD35" s="453"/>
      <c r="CE35" s="453"/>
      <c r="CF35" s="452"/>
      <c r="CG35" s="415"/>
      <c r="CH35" s="426"/>
      <c r="CI35" s="455"/>
      <c r="CJ35" s="427"/>
      <c r="CK35" s="428"/>
      <c r="CL35" s="428"/>
      <c r="CM35" s="429"/>
      <c r="CN35" s="417"/>
      <c r="CO35" s="418"/>
      <c r="CP35" s="419"/>
      <c r="CQ35" s="421"/>
      <c r="CR35" s="421"/>
      <c r="CS35" s="430"/>
      <c r="CT35" s="422"/>
      <c r="CU35" s="418"/>
      <c r="CV35" s="419"/>
      <c r="CW35" s="421"/>
      <c r="CX35" s="421"/>
      <c r="CY35" s="430"/>
      <c r="CZ35" s="422"/>
      <c r="DA35" s="418"/>
      <c r="DB35" s="419"/>
      <c r="DC35" s="421"/>
      <c r="DD35" s="421"/>
      <c r="DE35" s="421"/>
      <c r="DF35" s="422"/>
      <c r="DG35" s="418"/>
      <c r="DH35" s="419"/>
      <c r="DI35" s="421"/>
      <c r="DJ35" s="421"/>
      <c r="DK35" s="421"/>
      <c r="DL35" s="422"/>
      <c r="DM35" s="418"/>
      <c r="DN35" s="419"/>
      <c r="DO35" s="421"/>
      <c r="DP35" s="421"/>
      <c r="DQ35" s="421"/>
      <c r="DR35" s="422"/>
      <c r="DS35" s="425"/>
      <c r="DT35" s="231"/>
      <c r="DU35" s="232"/>
      <c r="DV35" s="235"/>
      <c r="DW35" s="235"/>
      <c r="DX35" s="236"/>
      <c r="DY35" s="236"/>
      <c r="DZ35" s="237"/>
      <c r="EA35" s="448"/>
      <c r="EB35" s="448"/>
    </row>
    <row r="36" spans="33:132" ht="25.2">
      <c r="AG36" s="532">
        <v>243923</v>
      </c>
      <c r="AH36" s="533">
        <v>0</v>
      </c>
      <c r="AI36" s="535" t="str">
        <f>VLOOKUP(AH36,MT!$R$1:$T$3,3,TRUE)</f>
        <v>ไม่เข้าเงื่อนไข</v>
      </c>
      <c r="AJ36" s="603"/>
      <c r="AK36" s="605"/>
      <c r="BB36" s="403" t="s">
        <v>78</v>
      </c>
      <c r="BC36" s="510">
        <f>SUMIFS($AE:$AE,$V:$V,BB36)</f>
        <v>0</v>
      </c>
      <c r="BD36" s="404">
        <f>SUMIFS($AE:$AE,$W:$W,$BD$6,$V:$V,BB36)</f>
        <v>0</v>
      </c>
      <c r="BE36" s="405">
        <f>BD36*$BE$7</f>
        <v>0</v>
      </c>
      <c r="BF36" s="404">
        <f>SUMIFS($AE:$AE,$W:$W,$BF$6,$V:$V,BB36)</f>
        <v>0</v>
      </c>
      <c r="BG36" s="405">
        <f>BF36*$BG$7</f>
        <v>0</v>
      </c>
      <c r="BH36" s="404">
        <f>SUMIFS($AE:$AE,$W:$W,$BH$6,$V:$V,BB36)</f>
        <v>0</v>
      </c>
      <c r="BI36" s="405">
        <f>BH36*$BI$7*12</f>
        <v>0</v>
      </c>
      <c r="BJ36" s="404">
        <f>SUMIFS($AE:$AE,$W:$W,$BJ$6,$V:$V,BB36)</f>
        <v>0</v>
      </c>
      <c r="BK36" s="406">
        <f t="shared" ref="BK36" si="309">BJ36*$BK$7*12</f>
        <v>0</v>
      </c>
      <c r="BL36" s="457">
        <f t="shared" ref="BL36" si="310">BE36+BG36+BI36+BK36</f>
        <v>0</v>
      </c>
      <c r="BM36" s="409">
        <f>SUMIFS($AE:$AE,$W:$W,$BM$4,$V:$V,BB36)</f>
        <v>0</v>
      </c>
      <c r="BN36" s="450">
        <f t="shared" ref="BN36" si="311">(BM36*$BN$7)*12</f>
        <v>0</v>
      </c>
      <c r="BO36" s="409">
        <f>SUMIFS($AE:$AE,$W:$W,$BO$4,$V:$V,BB36)</f>
        <v>0</v>
      </c>
      <c r="BP36" s="410">
        <f t="shared" ref="BP36" si="312">BO36*$BP$7*12</f>
        <v>0</v>
      </c>
      <c r="BQ36" s="408">
        <f t="shared" ref="BQ36" si="313">BP36</f>
        <v>0</v>
      </c>
      <c r="BR36" s="409">
        <f>SUMIFS($AE:$AE,$W:$W,$BR$4,$V:$V,BB36)</f>
        <v>0</v>
      </c>
      <c r="BS36" s="410">
        <f t="shared" ref="BS36" si="314">BR36*$BP$7*12</f>
        <v>0</v>
      </c>
      <c r="BT36" s="410">
        <f t="shared" ref="BT36:BU36" si="315">BS36</f>
        <v>0</v>
      </c>
      <c r="BU36" s="408">
        <f t="shared" si="315"/>
        <v>0</v>
      </c>
      <c r="BV36" s="409">
        <f>SUMIFS($AE:$AE,$W:$W,$BV$4,$V:$V,BB36)</f>
        <v>0</v>
      </c>
      <c r="BW36" s="410">
        <f t="shared" ref="BW36" si="316">BV36*$BW$7*12</f>
        <v>0</v>
      </c>
      <c r="BX36" s="410">
        <f t="shared" ref="BX36:BZ36" si="317">BW36</f>
        <v>0</v>
      </c>
      <c r="BY36" s="411">
        <f t="shared" si="317"/>
        <v>0</v>
      </c>
      <c r="BZ36" s="412">
        <f t="shared" si="317"/>
        <v>0</v>
      </c>
      <c r="CA36" s="409">
        <f>SUMIFS($AE:$AE,$W:$W,$CA$4,$V:$V,BB36)</f>
        <v>0</v>
      </c>
      <c r="CB36" s="410">
        <f t="shared" ref="CB36" si="318">CA36*$CB$7*12</f>
        <v>0</v>
      </c>
      <c r="CC36" s="413">
        <f t="shared" ref="CC36:CF36" si="319">CB36</f>
        <v>0</v>
      </c>
      <c r="CD36" s="414">
        <f t="shared" si="319"/>
        <v>0</v>
      </c>
      <c r="CE36" s="414">
        <f t="shared" si="319"/>
        <v>0</v>
      </c>
      <c r="CF36" s="412">
        <f t="shared" si="319"/>
        <v>0</v>
      </c>
      <c r="CG36" s="415"/>
      <c r="CH36" s="416">
        <f>BN36+BP36+BS36+BW36+CB36</f>
        <v>0</v>
      </c>
      <c r="CI36" s="406">
        <f t="shared" ref="CI36" si="320">BL36</f>
        <v>0</v>
      </c>
      <c r="CJ36" s="410">
        <f>BQ36+BT36+BX36+CC36</f>
        <v>0</v>
      </c>
      <c r="CK36" s="413">
        <f>BU36+BY36+CD36</f>
        <v>0</v>
      </c>
      <c r="CL36" s="413">
        <f>BZ36+CE36</f>
        <v>0</v>
      </c>
      <c r="CM36" s="408">
        <f>CF36</f>
        <v>0</v>
      </c>
      <c r="CN36" s="417"/>
      <c r="CO36" s="418">
        <f t="shared" ref="CO36" si="321">(CH36+CI36)*$CO$7</f>
        <v>0</v>
      </c>
      <c r="CP36" s="419">
        <f t="shared" ref="CP36" si="322">(CH36+CI36)*$CP$7</f>
        <v>0</v>
      </c>
      <c r="CQ36" s="420">
        <f t="shared" ref="CQ36" si="323">(CH36+CI36)*$CQ$7</f>
        <v>0</v>
      </c>
      <c r="CR36" s="421">
        <f t="shared" ref="CR36" si="324">(CH36+CI36)*$CR$7</f>
        <v>0</v>
      </c>
      <c r="CS36" s="421">
        <f t="shared" ref="CS36" si="325">(CH36+CI36)*$CS$7</f>
        <v>0</v>
      </c>
      <c r="CT36" s="422">
        <f t="shared" ref="CT36" si="326">(CH36+CI36)*$CT$7</f>
        <v>0</v>
      </c>
      <c r="CU36" s="423">
        <f>CJ36*$CU$7</f>
        <v>0</v>
      </c>
      <c r="CV36" s="421">
        <f>CJ36*$CV$7</f>
        <v>0</v>
      </c>
      <c r="CW36" s="424">
        <f>CJ36*$CW$7</f>
        <v>0</v>
      </c>
      <c r="CX36" s="421">
        <f>CJ36*$CX$7</f>
        <v>0</v>
      </c>
      <c r="CY36" s="421">
        <f>CJ36*$CY$7</f>
        <v>0</v>
      </c>
      <c r="CZ36" s="422">
        <f>CJ36*$CZ$7</f>
        <v>0</v>
      </c>
      <c r="DA36" s="418">
        <f t="shared" ref="DA36" si="327">CK36*$DA$7</f>
        <v>0</v>
      </c>
      <c r="DB36" s="419">
        <f t="shared" ref="DB36" si="328">CK36*$DB$7</f>
        <v>0</v>
      </c>
      <c r="DC36" s="420">
        <f t="shared" ref="DC36" si="329">CK36*$DC$7</f>
        <v>0</v>
      </c>
      <c r="DD36" s="419">
        <f t="shared" ref="DD36" si="330">CK36*$DD$7</f>
        <v>0</v>
      </c>
      <c r="DE36" s="421">
        <f t="shared" ref="DE36" si="331">CK36*$DE$7</f>
        <v>0</v>
      </c>
      <c r="DF36" s="422">
        <f t="shared" ref="DF36" si="332">CK36*$DF$7</f>
        <v>0</v>
      </c>
      <c r="DG36" s="418">
        <f t="shared" ref="DG36" si="333">CL36*$DA$7</f>
        <v>0</v>
      </c>
      <c r="DH36" s="419">
        <f t="shared" ref="DH36" si="334">CL36*$DB$7</f>
        <v>0</v>
      </c>
      <c r="DI36" s="420">
        <f t="shared" ref="DI36" si="335">CL36*$DC$7</f>
        <v>0</v>
      </c>
      <c r="DJ36" s="419">
        <f t="shared" ref="DJ36" si="336">CL36*$DD$7</f>
        <v>0</v>
      </c>
      <c r="DK36" s="421">
        <f t="shared" ref="DK36" si="337">CL36*$DE$7</f>
        <v>0</v>
      </c>
      <c r="DL36" s="422">
        <f t="shared" ref="DL36" si="338">CL36*$DF$7</f>
        <v>0</v>
      </c>
      <c r="DM36" s="418">
        <f t="shared" ref="DM36" si="339">CM36*$DA$7</f>
        <v>0</v>
      </c>
      <c r="DN36" s="419">
        <f t="shared" ref="DN36" si="340">CM36*$DB$7</f>
        <v>0</v>
      </c>
      <c r="DO36" s="420">
        <f t="shared" ref="DO36" si="341">CM36*$DC$7</f>
        <v>0</v>
      </c>
      <c r="DP36" s="419">
        <f t="shared" ref="DP36" si="342">CM36*$DD$7</f>
        <v>0</v>
      </c>
      <c r="DQ36" s="421">
        <f t="shared" ref="DQ36" si="343">CM36*$DE$7</f>
        <v>0</v>
      </c>
      <c r="DR36" s="422">
        <f t="shared" ref="DR36" si="344">CM36*$DF$7</f>
        <v>0</v>
      </c>
      <c r="DS36" s="425"/>
      <c r="DT36" s="231"/>
      <c r="DU36" s="232" t="str">
        <f>BB36</f>
        <v>นางสาวนฤมล  ทาแสง</v>
      </c>
      <c r="DV36" s="233">
        <f>CQ36+CP36+CT36</f>
        <v>0</v>
      </c>
      <c r="DW36" s="233">
        <f>CV36+CW36+CZ36</f>
        <v>0</v>
      </c>
      <c r="DX36" s="233">
        <f>DB36+DC36+DF36</f>
        <v>0</v>
      </c>
      <c r="DY36" s="233">
        <f>DH36+DI36+DL36</f>
        <v>0</v>
      </c>
      <c r="DZ36" s="234">
        <f>DN36+DO36+DR36</f>
        <v>0</v>
      </c>
      <c r="EA36" s="447">
        <f t="shared" ref="EA36" si="345">SUM(DV36:DZ36)</f>
        <v>0</v>
      </c>
      <c r="EB36" s="447"/>
    </row>
    <row r="37" spans="33:132" ht="25.2">
      <c r="AG37" s="536">
        <v>243953</v>
      </c>
      <c r="AH37" s="537">
        <v>0</v>
      </c>
      <c r="AI37" s="538" t="str">
        <f>VLOOKUP(AH37,MT!$R$1:$T$3,3,TRUE)</f>
        <v>ไม่เข้าเงื่อนไข</v>
      </c>
      <c r="AJ37" s="604"/>
      <c r="AK37" s="606"/>
      <c r="BB37" s="403"/>
      <c r="BC37" s="510"/>
      <c r="BD37" s="404"/>
      <c r="BE37" s="405"/>
      <c r="BF37" s="404"/>
      <c r="BG37" s="405"/>
      <c r="BH37" s="404"/>
      <c r="BI37" s="405"/>
      <c r="BJ37" s="404"/>
      <c r="BK37" s="456"/>
      <c r="BL37" s="458"/>
      <c r="BM37" s="407"/>
      <c r="BN37" s="429"/>
      <c r="BO37" s="409"/>
      <c r="BP37" s="427"/>
      <c r="BQ37" s="429"/>
      <c r="BR37" s="409"/>
      <c r="BS37" s="427"/>
      <c r="BT37" s="427"/>
      <c r="BU37" s="429"/>
      <c r="BV37" s="409"/>
      <c r="BW37" s="427"/>
      <c r="BX37" s="427"/>
      <c r="BY37" s="451"/>
      <c r="BZ37" s="452"/>
      <c r="CA37" s="409"/>
      <c r="CB37" s="427"/>
      <c r="CC37" s="428"/>
      <c r="CD37" s="453"/>
      <c r="CE37" s="453"/>
      <c r="CF37" s="452"/>
      <c r="CG37" s="415"/>
      <c r="CH37" s="426"/>
      <c r="CI37" s="455"/>
      <c r="CJ37" s="427"/>
      <c r="CK37" s="428"/>
      <c r="CL37" s="428"/>
      <c r="CM37" s="429"/>
      <c r="CN37" s="417"/>
      <c r="CO37" s="418"/>
      <c r="CP37" s="419"/>
      <c r="CQ37" s="421"/>
      <c r="CR37" s="421"/>
      <c r="CS37" s="430"/>
      <c r="CT37" s="422"/>
      <c r="CU37" s="418"/>
      <c r="CV37" s="419"/>
      <c r="CW37" s="421"/>
      <c r="CX37" s="421"/>
      <c r="CY37" s="430"/>
      <c r="CZ37" s="422"/>
      <c r="DA37" s="418"/>
      <c r="DB37" s="419"/>
      <c r="DC37" s="421"/>
      <c r="DD37" s="421"/>
      <c r="DE37" s="421"/>
      <c r="DF37" s="422"/>
      <c r="DG37" s="418"/>
      <c r="DH37" s="419"/>
      <c r="DI37" s="421"/>
      <c r="DJ37" s="421"/>
      <c r="DK37" s="421"/>
      <c r="DL37" s="422"/>
      <c r="DM37" s="418"/>
      <c r="DN37" s="419"/>
      <c r="DO37" s="421"/>
      <c r="DP37" s="421"/>
      <c r="DQ37" s="421"/>
      <c r="DR37" s="422"/>
      <c r="DS37" s="425"/>
      <c r="DT37" s="231"/>
      <c r="DU37" s="232"/>
      <c r="DV37" s="235"/>
      <c r="DW37" s="235"/>
      <c r="DX37" s="236"/>
      <c r="DY37" s="236"/>
      <c r="DZ37" s="237"/>
      <c r="EA37" s="448"/>
      <c r="EB37" s="448"/>
    </row>
    <row r="38" spans="33:132" ht="25.2">
      <c r="AG38" s="539">
        <v>243984</v>
      </c>
      <c r="AH38" s="540">
        <v>0</v>
      </c>
      <c r="AI38" s="541" t="str">
        <f>VLOOKUP(AH38,MT!$R$1:$T$3,3,TRUE)</f>
        <v>ไม่เข้าเงื่อนไข</v>
      </c>
      <c r="AJ38" s="622">
        <f>SUM(AH38:AH40)</f>
        <v>0</v>
      </c>
      <c r="AK38" s="623">
        <f>VLOOKUP(AJ38,MT!$M$1:$O$3,3,TRUE)</f>
        <v>0</v>
      </c>
      <c r="BB38" s="403" t="s">
        <v>79</v>
      </c>
      <c r="BC38" s="510">
        <f>SUMIFS($AE:$AE,$V:$V,BB38)</f>
        <v>0</v>
      </c>
      <c r="BD38" s="404">
        <f>SUMIFS($AE:$AE,$W:$W,$BD$6,$V:$V,BB38)</f>
        <v>0</v>
      </c>
      <c r="BE38" s="405">
        <f>BD38*$BE$7</f>
        <v>0</v>
      </c>
      <c r="BF38" s="404">
        <f>SUMIFS($AE:$AE,$W:$W,$BF$6,$V:$V,BB38)</f>
        <v>0</v>
      </c>
      <c r="BG38" s="405">
        <f>BF38*$BG$7</f>
        <v>0</v>
      </c>
      <c r="BH38" s="404">
        <f>SUMIFS($AE:$AE,$W:$W,$BH$6,$V:$V,BB38)</f>
        <v>0</v>
      </c>
      <c r="BI38" s="405">
        <f>BH38*$BI$7*12</f>
        <v>0</v>
      </c>
      <c r="BJ38" s="404">
        <f>SUMIFS($AE:$AE,$W:$W,$BJ$6,$V:$V,BB38)</f>
        <v>0</v>
      </c>
      <c r="BK38" s="406">
        <f t="shared" ref="BK38" si="346">BJ38*$BK$7*12</f>
        <v>0</v>
      </c>
      <c r="BL38" s="457">
        <f t="shared" ref="BL38" si="347">BE38+BG38+BI38+BK38</f>
        <v>0</v>
      </c>
      <c r="BM38" s="409">
        <f>SUMIFS($AE:$AE,$W:$W,$BM$4,$V:$V,BB38)</f>
        <v>0</v>
      </c>
      <c r="BN38" s="450">
        <f t="shared" ref="BN38" si="348">(BM38*$BN$7)*12</f>
        <v>0</v>
      </c>
      <c r="BO38" s="409">
        <f>SUMIFS($AE:$AE,$W:$W,$BO$4,$V:$V,BB38)</f>
        <v>0</v>
      </c>
      <c r="BP38" s="410">
        <f t="shared" ref="BP38" si="349">BO38*$BP$7*12</f>
        <v>0</v>
      </c>
      <c r="BQ38" s="408">
        <f t="shared" ref="BQ38" si="350">BP38</f>
        <v>0</v>
      </c>
      <c r="BR38" s="409">
        <f>SUMIFS($AE:$AE,$W:$W,$BR$4,$V:$V,BB38)</f>
        <v>0</v>
      </c>
      <c r="BS38" s="410">
        <f t="shared" ref="BS38" si="351">BR38*$BP$7*12</f>
        <v>0</v>
      </c>
      <c r="BT38" s="410">
        <f t="shared" ref="BT38:BU38" si="352">BS38</f>
        <v>0</v>
      </c>
      <c r="BU38" s="408">
        <f t="shared" si="352"/>
        <v>0</v>
      </c>
      <c r="BV38" s="409">
        <f>SUMIFS($AE:$AE,$W:$W,$BV$4,$V:$V,BB38)</f>
        <v>0</v>
      </c>
      <c r="BW38" s="410">
        <f t="shared" ref="BW38" si="353">BV38*$BW$7*12</f>
        <v>0</v>
      </c>
      <c r="BX38" s="410">
        <f t="shared" ref="BX38:BZ38" si="354">BW38</f>
        <v>0</v>
      </c>
      <c r="BY38" s="411">
        <f t="shared" si="354"/>
        <v>0</v>
      </c>
      <c r="BZ38" s="412">
        <f t="shared" si="354"/>
        <v>0</v>
      </c>
      <c r="CA38" s="409">
        <f>SUMIFS($AE:$AE,$W:$W,$CA$4,$V:$V,BB38)</f>
        <v>0</v>
      </c>
      <c r="CB38" s="410">
        <f t="shared" ref="CB38" si="355">CA38*$CB$7*12</f>
        <v>0</v>
      </c>
      <c r="CC38" s="413">
        <f t="shared" ref="CC38:CF38" si="356">CB38</f>
        <v>0</v>
      </c>
      <c r="CD38" s="414">
        <f t="shared" si="356"/>
        <v>0</v>
      </c>
      <c r="CE38" s="414">
        <f t="shared" si="356"/>
        <v>0</v>
      </c>
      <c r="CF38" s="412">
        <f t="shared" si="356"/>
        <v>0</v>
      </c>
      <c r="CG38" s="415"/>
      <c r="CH38" s="416">
        <f>BN38+BP38+BS38+BW38+CB38</f>
        <v>0</v>
      </c>
      <c r="CI38" s="406">
        <f t="shared" ref="CI38" si="357">BL38</f>
        <v>0</v>
      </c>
      <c r="CJ38" s="410">
        <f>BQ38+BT38+BX38+CC38</f>
        <v>0</v>
      </c>
      <c r="CK38" s="413">
        <f>BU38+BY38+CD38</f>
        <v>0</v>
      </c>
      <c r="CL38" s="413">
        <f>BZ38+CE38</f>
        <v>0</v>
      </c>
      <c r="CM38" s="408">
        <f>CF38</f>
        <v>0</v>
      </c>
      <c r="CN38" s="417"/>
      <c r="CO38" s="418">
        <f t="shared" ref="CO38" si="358">(CH38+CI38)*$CO$7</f>
        <v>0</v>
      </c>
      <c r="CP38" s="419">
        <f t="shared" ref="CP38" si="359">(CH38+CI38)*$CP$7</f>
        <v>0</v>
      </c>
      <c r="CQ38" s="420">
        <f t="shared" ref="CQ38" si="360">(CH38+CI38)*$CQ$7</f>
        <v>0</v>
      </c>
      <c r="CR38" s="421">
        <f t="shared" ref="CR38" si="361">(CH38+CI38)*$CR$7</f>
        <v>0</v>
      </c>
      <c r="CS38" s="421">
        <f t="shared" ref="CS38" si="362">(CH38+CI38)*$CS$7</f>
        <v>0</v>
      </c>
      <c r="CT38" s="422">
        <f t="shared" ref="CT38" si="363">(CH38+CI38)*$CT$7</f>
        <v>0</v>
      </c>
      <c r="CU38" s="423">
        <f>CJ38*$CU$7</f>
        <v>0</v>
      </c>
      <c r="CV38" s="421">
        <f>CJ38*$CV$7</f>
        <v>0</v>
      </c>
      <c r="CW38" s="424">
        <f>CJ38*$CW$7</f>
        <v>0</v>
      </c>
      <c r="CX38" s="421">
        <f>CJ38*$CX$7</f>
        <v>0</v>
      </c>
      <c r="CY38" s="421">
        <f>CJ38*$CY$7</f>
        <v>0</v>
      </c>
      <c r="CZ38" s="422">
        <f>CJ38*$CZ$7</f>
        <v>0</v>
      </c>
      <c r="DA38" s="418">
        <f t="shared" ref="DA38" si="364">CK38*$DA$7</f>
        <v>0</v>
      </c>
      <c r="DB38" s="419">
        <f t="shared" ref="DB38" si="365">CK38*$DB$7</f>
        <v>0</v>
      </c>
      <c r="DC38" s="420">
        <f t="shared" ref="DC38" si="366">CK38*$DC$7</f>
        <v>0</v>
      </c>
      <c r="DD38" s="419">
        <f t="shared" ref="DD38" si="367">CK38*$DD$7</f>
        <v>0</v>
      </c>
      <c r="DE38" s="421">
        <f t="shared" ref="DE38" si="368">CK38*$DE$7</f>
        <v>0</v>
      </c>
      <c r="DF38" s="422">
        <f t="shared" ref="DF38" si="369">CK38*$DF$7</f>
        <v>0</v>
      </c>
      <c r="DG38" s="418">
        <f t="shared" ref="DG38" si="370">CL38*$DA$7</f>
        <v>0</v>
      </c>
      <c r="DH38" s="419">
        <f t="shared" ref="DH38" si="371">CL38*$DB$7</f>
        <v>0</v>
      </c>
      <c r="DI38" s="420">
        <f t="shared" ref="DI38" si="372">CL38*$DC$7</f>
        <v>0</v>
      </c>
      <c r="DJ38" s="419">
        <f t="shared" ref="DJ38" si="373">CL38*$DD$7</f>
        <v>0</v>
      </c>
      <c r="DK38" s="421">
        <f t="shared" ref="DK38" si="374">CL38*$DE$7</f>
        <v>0</v>
      </c>
      <c r="DL38" s="422">
        <f t="shared" ref="DL38" si="375">CL38*$DF$7</f>
        <v>0</v>
      </c>
      <c r="DM38" s="418">
        <f t="shared" ref="DM38" si="376">CM38*$DA$7</f>
        <v>0</v>
      </c>
      <c r="DN38" s="419">
        <f t="shared" ref="DN38" si="377">CM38*$DB$7</f>
        <v>0</v>
      </c>
      <c r="DO38" s="420">
        <f t="shared" ref="DO38" si="378">CM38*$DC$7</f>
        <v>0</v>
      </c>
      <c r="DP38" s="419">
        <f t="shared" ref="DP38" si="379">CM38*$DD$7</f>
        <v>0</v>
      </c>
      <c r="DQ38" s="421">
        <f t="shared" ref="DQ38" si="380">CM38*$DE$7</f>
        <v>0</v>
      </c>
      <c r="DR38" s="422">
        <f t="shared" ref="DR38" si="381">CM38*$DF$7</f>
        <v>0</v>
      </c>
      <c r="DS38" s="425"/>
      <c r="DT38" s="231"/>
      <c r="DU38" s="232" t="str">
        <f>BB38</f>
        <v>นางสาวอรอุมา  เพ็งจางค</v>
      </c>
      <c r="DV38" s="233">
        <f>CQ38+CP38+CT38</f>
        <v>0</v>
      </c>
      <c r="DW38" s="233">
        <f>CV38+CW38+CZ38</f>
        <v>0</v>
      </c>
      <c r="DX38" s="233">
        <f>DB38+DC38+DF38</f>
        <v>0</v>
      </c>
      <c r="DY38" s="233">
        <f>DH38+DI38+DL38</f>
        <v>0</v>
      </c>
      <c r="DZ38" s="234">
        <f>DN38+DO38+DR38</f>
        <v>0</v>
      </c>
      <c r="EA38" s="447">
        <f t="shared" ref="EA38" si="382">SUM(DV38:DZ38)</f>
        <v>0</v>
      </c>
      <c r="EB38" s="447"/>
    </row>
    <row r="39" spans="33:132" ht="25.8" thickBot="1">
      <c r="AG39" s="532">
        <v>244015</v>
      </c>
      <c r="AH39" s="533">
        <v>0</v>
      </c>
      <c r="AI39" s="534" t="str">
        <f>VLOOKUP(AH39,MT!$R$1:$T$3,3,TRUE)</f>
        <v>ไม่เข้าเงื่อนไข</v>
      </c>
      <c r="AJ39" s="603"/>
      <c r="AK39" s="605"/>
      <c r="BB39" s="403"/>
      <c r="BC39" s="510"/>
      <c r="BD39" s="404"/>
      <c r="BE39" s="405"/>
      <c r="BF39" s="404"/>
      <c r="BG39" s="405"/>
      <c r="BH39" s="404"/>
      <c r="BI39" s="405"/>
      <c r="BJ39" s="404"/>
      <c r="BK39" s="456"/>
      <c r="BL39" s="458"/>
      <c r="BM39" s="407"/>
      <c r="BN39" s="429"/>
      <c r="BO39" s="409"/>
      <c r="BP39" s="427"/>
      <c r="BQ39" s="429"/>
      <c r="BR39" s="409"/>
      <c r="BS39" s="427"/>
      <c r="BT39" s="427"/>
      <c r="BU39" s="429"/>
      <c r="BV39" s="409"/>
      <c r="BW39" s="427"/>
      <c r="BX39" s="427"/>
      <c r="BY39" s="451"/>
      <c r="BZ39" s="452"/>
      <c r="CA39" s="409"/>
      <c r="CB39" s="427"/>
      <c r="CC39" s="428"/>
      <c r="CD39" s="453"/>
      <c r="CE39" s="453"/>
      <c r="CF39" s="452"/>
      <c r="CG39" s="415"/>
      <c r="CH39" s="432"/>
      <c r="CI39" s="455"/>
      <c r="CJ39" s="433"/>
      <c r="CK39" s="434"/>
      <c r="CL39" s="434"/>
      <c r="CM39" s="435"/>
      <c r="CN39" s="417"/>
      <c r="CO39" s="418"/>
      <c r="CP39" s="419"/>
      <c r="CQ39" s="421"/>
      <c r="CR39" s="421"/>
      <c r="CS39" s="430"/>
      <c r="CT39" s="422"/>
      <c r="CU39" s="436"/>
      <c r="CV39" s="437"/>
      <c r="CW39" s="438"/>
      <c r="CX39" s="438"/>
      <c r="CY39" s="439"/>
      <c r="CZ39" s="440"/>
      <c r="DA39" s="436"/>
      <c r="DB39" s="437"/>
      <c r="DC39" s="438"/>
      <c r="DD39" s="438"/>
      <c r="DE39" s="438"/>
      <c r="DF39" s="440"/>
      <c r="DG39" s="436"/>
      <c r="DH39" s="437"/>
      <c r="DI39" s="438"/>
      <c r="DJ39" s="438"/>
      <c r="DK39" s="438"/>
      <c r="DL39" s="440"/>
      <c r="DM39" s="436"/>
      <c r="DN39" s="437"/>
      <c r="DO39" s="438"/>
      <c r="DP39" s="438"/>
      <c r="DQ39" s="438"/>
      <c r="DR39" s="440"/>
      <c r="DS39" s="425"/>
      <c r="DT39" s="231"/>
      <c r="DU39" s="232"/>
      <c r="DV39" s="235"/>
      <c r="DW39" s="235"/>
      <c r="DX39" s="236"/>
      <c r="DY39" s="236"/>
      <c r="DZ39" s="237"/>
      <c r="EA39" s="448"/>
      <c r="EB39" s="448"/>
    </row>
    <row r="40" spans="33:132" ht="25.8" thickTop="1">
      <c r="AG40" s="536">
        <v>244044</v>
      </c>
      <c r="AH40" s="537">
        <v>0</v>
      </c>
      <c r="AI40" s="538" t="str">
        <f>VLOOKUP(AH40,MT!$R$1:$T$3,3,TRUE)</f>
        <v>ไม่เข้าเงื่อนไข</v>
      </c>
      <c r="AJ40" s="604"/>
      <c r="AK40" s="606"/>
      <c r="BB40" s="57"/>
      <c r="BC40" s="57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07"/>
      <c r="BW40" s="107"/>
      <c r="BX40" s="107"/>
      <c r="BY40" s="183"/>
      <c r="BZ40" s="1"/>
      <c r="CA40" s="107"/>
      <c r="CB40" s="107"/>
      <c r="CC40" s="107"/>
      <c r="CD40" s="107"/>
      <c r="CE40" s="107"/>
      <c r="CF40" s="1"/>
      <c r="CG40" s="1"/>
      <c r="CH40" s="1"/>
      <c r="CI40" s="1"/>
      <c r="CJ40" s="1"/>
      <c r="CK40" s="1"/>
      <c r="CL40" s="1"/>
      <c r="CM40" s="1"/>
      <c r="CN40" s="267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07"/>
      <c r="DN40" s="107"/>
      <c r="DO40" s="107"/>
      <c r="DP40" s="107"/>
      <c r="DQ40" s="107"/>
      <c r="DT40" s="240" t="s">
        <v>206</v>
      </c>
      <c r="DU40" s="232"/>
      <c r="DV40" s="241">
        <f>CO6</f>
        <v>5966.0680000000011</v>
      </c>
      <c r="DW40" s="241">
        <f>CU6</f>
        <v>5796.6480000000001</v>
      </c>
      <c r="DX40" s="241">
        <f>DA6</f>
        <v>2747.4480000000003</v>
      </c>
      <c r="DY40" s="241">
        <f>DG6</f>
        <v>1165.8240000000003</v>
      </c>
      <c r="DZ40" s="242">
        <f>DM6</f>
        <v>1165.8240000000003</v>
      </c>
      <c r="EA40" s="447">
        <f t="shared" ref="EA40" si="383">SUM(DV40:DZ40)</f>
        <v>16841.812000000002</v>
      </c>
      <c r="EB40" s="447"/>
    </row>
    <row r="41" spans="33:132" ht="25.2">
      <c r="AG41" s="539">
        <v>244075</v>
      </c>
      <c r="AH41" s="540">
        <v>0</v>
      </c>
      <c r="AI41" s="541" t="str">
        <f>VLOOKUP(AH41,MT!$R$1:$T$3,3,TRUE)</f>
        <v>ไม่เข้าเงื่อนไข</v>
      </c>
      <c r="AJ41" s="622">
        <f>SUM(AH41:AH43)</f>
        <v>0</v>
      </c>
      <c r="AK41" s="623">
        <f>VLOOKUP(AJ41,MT!$M$1:$O$3,3,TRUE)</f>
        <v>0</v>
      </c>
      <c r="BB41" s="57"/>
      <c r="BC41" s="57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"/>
      <c r="CJ41" s="107"/>
      <c r="CK41" s="107"/>
      <c r="CL41" s="107"/>
      <c r="CM41" s="107"/>
      <c r="CN41" s="26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T41" s="243" t="str">
        <f>DN8</f>
        <v>ผู้แนะนำ</v>
      </c>
      <c r="DU41" s="244" t="s">
        <v>383</v>
      </c>
      <c r="DV41" s="245">
        <v>0</v>
      </c>
      <c r="DW41" s="245">
        <v>0</v>
      </c>
      <c r="DX41" s="245">
        <v>0</v>
      </c>
      <c r="DY41" s="245">
        <v>0</v>
      </c>
      <c r="DZ41" s="246">
        <v>0</v>
      </c>
      <c r="EA41" s="448"/>
      <c r="EB41" s="448"/>
    </row>
    <row r="42" spans="33:132" ht="25.2">
      <c r="AG42" s="532">
        <v>244105</v>
      </c>
      <c r="AH42" s="533">
        <v>0</v>
      </c>
      <c r="AI42" s="534" t="str">
        <f>VLOOKUP(AH42,MT!$R$1:$T$3,3,TRUE)</f>
        <v>ไม่เข้าเงื่อนไข</v>
      </c>
      <c r="AJ42" s="603"/>
      <c r="AK42" s="605"/>
      <c r="BB42" s="57"/>
      <c r="BC42" s="57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"/>
      <c r="CJ42" s="107"/>
      <c r="CK42" s="107"/>
      <c r="CL42" s="107"/>
      <c r="CM42" s="107"/>
      <c r="CN42" s="26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T42" s="243" t="str">
        <f>DP8</f>
        <v>SE</v>
      </c>
      <c r="DU42" s="247"/>
      <c r="DV42" s="248">
        <f>CR6</f>
        <v>11932.136000000002</v>
      </c>
      <c r="DW42" s="248">
        <f>CX6</f>
        <v>11593.296</v>
      </c>
      <c r="DX42" s="248">
        <f>DD6</f>
        <v>5494.8960000000006</v>
      </c>
      <c r="DY42" s="248">
        <f>DJ6</f>
        <v>2331.6480000000006</v>
      </c>
      <c r="DZ42" s="249">
        <f>DP6</f>
        <v>2331.6480000000006</v>
      </c>
      <c r="EA42" s="447">
        <f t="shared" ref="EA42:EA43" si="384">SUM(DV42:DZ42)</f>
        <v>33683.624000000003</v>
      </c>
      <c r="EB42" s="447"/>
    </row>
    <row r="43" spans="33:132" ht="25.2">
      <c r="AG43" s="536">
        <v>244136</v>
      </c>
      <c r="AH43" s="537">
        <v>0</v>
      </c>
      <c r="AI43" s="538" t="str">
        <f>VLOOKUP(AH43,MT!$R$1:$T$3,3,TRUE)</f>
        <v>ไม่เข้าเงื่อนไข</v>
      </c>
      <c r="AJ43" s="604"/>
      <c r="AK43" s="606"/>
      <c r="BM43" s="44"/>
      <c r="BQ43" s="54"/>
      <c r="BR43" s="55"/>
      <c r="BV43" s="184"/>
      <c r="BW43" s="184"/>
      <c r="BX43" s="184"/>
      <c r="BY43" s="184"/>
      <c r="BZ43" s="184"/>
      <c r="CA43" s="184"/>
      <c r="CB43" s="184"/>
      <c r="CC43" s="184"/>
      <c r="CD43" s="184"/>
      <c r="CE43" s="184"/>
      <c r="CF43" s="184"/>
      <c r="CG43" s="184"/>
      <c r="CH43" s="184"/>
      <c r="CJ43" s="184"/>
      <c r="CK43" s="184"/>
      <c r="CL43" s="184"/>
      <c r="CM43" s="184"/>
      <c r="CN43" s="184"/>
      <c r="CO43" s="184"/>
      <c r="CP43" s="184"/>
      <c r="CQ43" s="184"/>
      <c r="CR43" s="184"/>
      <c r="CS43" s="184"/>
      <c r="CT43" s="184"/>
      <c r="CU43" s="184"/>
      <c r="CV43" s="184"/>
      <c r="CW43" s="184"/>
      <c r="CX43" s="184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4"/>
      <c r="DM43" s="184"/>
      <c r="DN43" s="184"/>
      <c r="DO43" s="184"/>
      <c r="DP43" s="184"/>
      <c r="DQ43" s="105"/>
      <c r="DT43" s="250" t="str">
        <f>DQ8</f>
        <v>OS</v>
      </c>
      <c r="DU43" s="247"/>
      <c r="DV43" s="251">
        <f>CS6</f>
        <v>11932.136000000002</v>
      </c>
      <c r="DW43" s="251">
        <f>CY6</f>
        <v>11593.296</v>
      </c>
      <c r="DX43" s="251">
        <f>DE6</f>
        <v>5494.8960000000006</v>
      </c>
      <c r="DY43" s="251">
        <f>DK6</f>
        <v>2331.6480000000006</v>
      </c>
      <c r="DZ43" s="252">
        <f>DQ6</f>
        <v>2331.6480000000006</v>
      </c>
      <c r="EA43" s="447">
        <f t="shared" si="384"/>
        <v>33683.624000000003</v>
      </c>
      <c r="EB43" s="447"/>
    </row>
    <row r="44" spans="33:132" ht="25.2">
      <c r="AG44" s="539">
        <v>244166</v>
      </c>
      <c r="AH44" s="540"/>
      <c r="AI44" s="541" t="str">
        <f>VLOOKUP(AH44,MT!$R$1:$T$3,3,TRUE)</f>
        <v>ไม่เข้าเงื่อนไข</v>
      </c>
      <c r="AJ44" s="622">
        <f>SUM(AH44:AH46)</f>
        <v>0</v>
      </c>
      <c r="AK44" s="623">
        <f>VLOOKUP(AJ44,MT!$M$1:$O$3,3,TRUE)</f>
        <v>0</v>
      </c>
      <c r="BM44" s="44"/>
      <c r="BQ44" s="54"/>
      <c r="BR44" s="55"/>
      <c r="BV44" s="184"/>
      <c r="BW44" s="184"/>
      <c r="BX44" s="184"/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184"/>
      <c r="CT44" s="184"/>
      <c r="CU44" s="184"/>
      <c r="CV44" s="184"/>
      <c r="CW44" s="184"/>
      <c r="CX44" s="184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4"/>
      <c r="DM44" s="184"/>
      <c r="DN44" s="184"/>
      <c r="DO44" s="184"/>
      <c r="DP44" s="184"/>
      <c r="DQ44" s="105"/>
      <c r="DT44" s="250" t="str">
        <f>DR8</f>
        <v>ผู้ปิดการขาย</v>
      </c>
      <c r="DU44" s="244" t="s">
        <v>383</v>
      </c>
      <c r="DV44" s="253">
        <v>0</v>
      </c>
      <c r="DW44" s="253">
        <v>0</v>
      </c>
      <c r="DX44" s="253">
        <v>0</v>
      </c>
      <c r="DY44" s="253">
        <v>0</v>
      </c>
      <c r="DZ44" s="254">
        <v>0</v>
      </c>
      <c r="EA44" s="447">
        <f t="shared" ref="EA44:EA46" si="385">SUM(DV44:DZ44)</f>
        <v>0</v>
      </c>
      <c r="EB44" s="447"/>
    </row>
    <row r="45" spans="33:132" ht="25.2">
      <c r="AG45" s="532">
        <v>244197</v>
      </c>
      <c r="AH45" s="533">
        <v>0</v>
      </c>
      <c r="AI45" s="534" t="str">
        <f>VLOOKUP(AH45,MT!$R$1:$T$3,3,TRUE)</f>
        <v>ไม่เข้าเงื่อนไข</v>
      </c>
      <c r="AJ45" s="603"/>
      <c r="AK45" s="605"/>
      <c r="BM45" s="44"/>
      <c r="BQ45" s="54"/>
      <c r="BR45" s="55"/>
      <c r="BV45" s="184"/>
      <c r="BW45" s="184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J45" s="184"/>
      <c r="CK45" s="184"/>
      <c r="CL45" s="184"/>
      <c r="CM45" s="184"/>
      <c r="CN45" s="184"/>
      <c r="CO45" s="184"/>
      <c r="CP45" s="184"/>
      <c r="CQ45" s="184"/>
      <c r="CR45" s="184"/>
      <c r="CS45" s="184"/>
      <c r="CT45" s="184"/>
      <c r="CU45" s="184"/>
      <c r="CV45" s="184"/>
      <c r="CW45" s="184"/>
      <c r="CX45" s="184"/>
      <c r="CY45" s="184"/>
      <c r="CZ45" s="184"/>
      <c r="DA45" s="184"/>
      <c r="DB45" s="184"/>
      <c r="DC45" s="184"/>
      <c r="DD45" s="184"/>
      <c r="DE45" s="105"/>
      <c r="DF45" s="173"/>
      <c r="DG45" s="184"/>
      <c r="DH45" s="184"/>
      <c r="DI45" s="184"/>
      <c r="DJ45" s="184"/>
      <c r="DK45" s="105"/>
      <c r="DL45" s="173"/>
      <c r="DM45" s="184"/>
      <c r="DN45" s="184"/>
      <c r="DO45" s="184"/>
      <c r="DP45" s="184"/>
      <c r="DQ45" s="105"/>
      <c r="DT45" s="250"/>
      <c r="DU45" s="255"/>
      <c r="DV45" s="256"/>
      <c r="DW45" s="256"/>
      <c r="DX45" s="256"/>
      <c r="DY45" s="256"/>
      <c r="DZ45" s="257"/>
      <c r="EA45" s="447">
        <f t="shared" si="385"/>
        <v>0</v>
      </c>
      <c r="EB45" s="447"/>
    </row>
    <row r="46" spans="33:132" ht="25.2">
      <c r="AG46" s="536">
        <v>244228</v>
      </c>
      <c r="AH46" s="537">
        <v>0</v>
      </c>
      <c r="AI46" s="538" t="str">
        <f>VLOOKUP(AH46,MT!$R$1:$T$3,3,TRUE)</f>
        <v>ไม่เข้าเงื่อนไข</v>
      </c>
      <c r="AJ46" s="604"/>
      <c r="AK46" s="606"/>
      <c r="BM46" s="44"/>
      <c r="BQ46" s="54"/>
      <c r="BR46" s="55"/>
      <c r="BV46" s="184"/>
      <c r="BW46" s="105"/>
      <c r="BX46" s="184"/>
      <c r="BY46" s="184"/>
      <c r="CA46" s="184"/>
      <c r="CB46" s="105"/>
      <c r="CC46" s="105"/>
      <c r="CD46" s="105"/>
      <c r="CE46" s="184"/>
      <c r="CG46" s="549"/>
      <c r="CH46" s="549"/>
      <c r="CI46" s="549"/>
      <c r="CJ46" s="549"/>
      <c r="CK46" s="549"/>
      <c r="CL46" s="549"/>
      <c r="CM46" s="549"/>
      <c r="CN46" s="549"/>
      <c r="CO46" s="549"/>
      <c r="CP46" s="549"/>
      <c r="CQ46" s="549"/>
      <c r="CR46" s="549"/>
      <c r="CS46" s="127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T46" s="256"/>
      <c r="DU46" s="258" t="s">
        <v>382</v>
      </c>
      <c r="DV46" s="259">
        <f>SUM(DV9:DV44)</f>
        <v>119321.36000000002</v>
      </c>
      <c r="DW46" s="259">
        <f>SUM(DW9:DW44)</f>
        <v>115932.96000000002</v>
      </c>
      <c r="DX46" s="259">
        <f>SUM(DX9:DX44)</f>
        <v>54948.960000000006</v>
      </c>
      <c r="DY46" s="259">
        <f>SUM(DY9:DY44)</f>
        <v>23316.480000000003</v>
      </c>
      <c r="DZ46" s="260">
        <f>SUM(DZ9:DZ44)</f>
        <v>23316.480000000003</v>
      </c>
      <c r="EA46" s="447">
        <f t="shared" si="385"/>
        <v>336836.24</v>
      </c>
      <c r="EB46" s="447"/>
    </row>
    <row r="47" spans="33:132">
      <c r="AG47" s="519"/>
      <c r="AH47" s="520"/>
      <c r="AI47" s="520" t="s">
        <v>410</v>
      </c>
      <c r="AJ47" s="521" t="s">
        <v>409</v>
      </c>
      <c r="AK47" s="522"/>
      <c r="BM47" s="44"/>
      <c r="BQ47" s="54"/>
      <c r="BR47" s="55"/>
      <c r="BV47" s="184"/>
      <c r="BW47" s="105"/>
      <c r="BX47" s="184"/>
      <c r="BY47" s="184"/>
      <c r="CA47" s="184"/>
      <c r="CB47" s="105"/>
      <c r="CC47" s="105"/>
      <c r="CD47" s="105"/>
      <c r="CE47" s="184"/>
      <c r="CG47" s="105"/>
      <c r="CH47" s="105"/>
      <c r="CJ47" s="105"/>
      <c r="CK47" s="105"/>
      <c r="CL47" s="105"/>
      <c r="CM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T47" s="256"/>
      <c r="DU47" s="261" t="s">
        <v>381</v>
      </c>
      <c r="DV47" s="262">
        <f>DV8-DV46</f>
        <v>0</v>
      </c>
      <c r="DW47" s="262">
        <f>DW8-DW46</f>
        <v>0</v>
      </c>
      <c r="DX47" s="262">
        <f>DX8-DX46</f>
        <v>0</v>
      </c>
      <c r="DY47" s="262">
        <f>DY8-DY46</f>
        <v>0</v>
      </c>
      <c r="DZ47" s="263">
        <f>DZ8-DZ46</f>
        <v>0</v>
      </c>
      <c r="EA47" s="449"/>
      <c r="EB47" s="449"/>
    </row>
    <row r="48" spans="33:132">
      <c r="AH48" s="473"/>
      <c r="AI48" s="473"/>
      <c r="AK48" s="473"/>
      <c r="BM48" s="44"/>
      <c r="BQ48" s="54"/>
      <c r="BR48" s="55"/>
      <c r="BV48" s="184"/>
      <c r="BW48" s="105"/>
      <c r="BX48" s="184"/>
      <c r="BY48" s="184"/>
      <c r="CA48" s="184"/>
      <c r="CB48" s="105"/>
      <c r="CC48" s="105"/>
      <c r="CD48" s="105"/>
      <c r="CE48" s="184"/>
      <c r="DM48" s="105"/>
      <c r="DN48" s="105"/>
      <c r="DO48" s="105"/>
      <c r="DP48" s="105"/>
      <c r="DQ48" s="105"/>
    </row>
    <row r="51" spans="125:131">
      <c r="DU51" s="509" t="s">
        <v>407</v>
      </c>
      <c r="DV51" s="621" t="s">
        <v>406</v>
      </c>
      <c r="DW51" s="621"/>
      <c r="DX51" s="621"/>
      <c r="DY51" s="621"/>
      <c r="DZ51" s="621"/>
      <c r="EA51" s="621"/>
    </row>
    <row r="52" spans="125:131">
      <c r="DU52" s="282" t="s">
        <v>395</v>
      </c>
      <c r="DV52" s="283"/>
      <c r="DW52" s="548" t="s">
        <v>396</v>
      </c>
      <c r="DX52" s="548"/>
      <c r="DY52" s="548"/>
      <c r="DZ52" s="548"/>
      <c r="EA52" s="548"/>
    </row>
    <row r="53" spans="125:131">
      <c r="DU53" s="507" t="s">
        <v>398</v>
      </c>
      <c r="DV53" s="508"/>
      <c r="DW53" s="544" t="s">
        <v>397</v>
      </c>
      <c r="DX53" s="544"/>
      <c r="DY53" s="544"/>
      <c r="DZ53" s="544"/>
      <c r="EA53" s="544"/>
    </row>
    <row r="54" spans="125:131">
      <c r="DU54" s="282"/>
      <c r="DV54" s="283"/>
      <c r="DW54" s="283"/>
      <c r="DX54" s="283"/>
      <c r="DY54" s="283"/>
      <c r="DZ54" s="506"/>
      <c r="EA54"/>
    </row>
  </sheetData>
  <autoFilter ref="A2:AE37" xr:uid="{C98FA065-5848-4822-8A17-C25D6A7B240E}"/>
  <mergeCells count="71">
    <mergeCell ref="DV51:EA51"/>
    <mergeCell ref="AJ38:AJ40"/>
    <mergeCell ref="AK38:AK40"/>
    <mergeCell ref="AJ41:AJ43"/>
    <mergeCell ref="AK41:AK43"/>
    <mergeCell ref="AJ44:AJ46"/>
    <mergeCell ref="AK44:AK46"/>
    <mergeCell ref="CH9:CI9"/>
    <mergeCell ref="AG20:AL20"/>
    <mergeCell ref="BR6:BR7"/>
    <mergeCell ref="AG24:AL24"/>
    <mergeCell ref="AG25:AL25"/>
    <mergeCell ref="AG21:AL21"/>
    <mergeCell ref="AG22:AL22"/>
    <mergeCell ref="AG23:AL23"/>
    <mergeCell ref="AJ35:AJ37"/>
    <mergeCell ref="AK35:AK37"/>
    <mergeCell ref="AG31:AK31"/>
    <mergeCell ref="AG33:AK33"/>
    <mergeCell ref="AG26:AL26"/>
    <mergeCell ref="AG27:AL27"/>
    <mergeCell ref="I1:L1"/>
    <mergeCell ref="M1:N1"/>
    <mergeCell ref="O1:R1"/>
    <mergeCell ref="BB3:BK3"/>
    <mergeCell ref="BM4:BN4"/>
    <mergeCell ref="AG3:AN3"/>
    <mergeCell ref="BO4:BQ4"/>
    <mergeCell ref="BV6:BV7"/>
    <mergeCell ref="BV4:BZ4"/>
    <mergeCell ref="CA4:CF4"/>
    <mergeCell ref="CO5:CT5"/>
    <mergeCell ref="BO6:BO7"/>
    <mergeCell ref="CH6:CI6"/>
    <mergeCell ref="CI7:CI8"/>
    <mergeCell ref="BB5:BC7"/>
    <mergeCell ref="BD5:BK5"/>
    <mergeCell ref="BM5:BN5"/>
    <mergeCell ref="BO5:BQ5"/>
    <mergeCell ref="BR5:BU5"/>
    <mergeCell ref="BL6:BL8"/>
    <mergeCell ref="CO2:DR2"/>
    <mergeCell ref="DG5:DL5"/>
    <mergeCell ref="DM5:DR5"/>
    <mergeCell ref="DX6:DX7"/>
    <mergeCell ref="CA6:CA7"/>
    <mergeCell ref="CA5:CF5"/>
    <mergeCell ref="DW6:DW7"/>
    <mergeCell ref="DV6:DV7"/>
    <mergeCell ref="DU5:DU8"/>
    <mergeCell ref="CH4:CM4"/>
    <mergeCell ref="CO4:DF4"/>
    <mergeCell ref="CH5:CM5"/>
    <mergeCell ref="CU5:CZ5"/>
    <mergeCell ref="DA5:DF5"/>
    <mergeCell ref="DW53:EA53"/>
    <mergeCell ref="BR4:BU4"/>
    <mergeCell ref="DW52:EA52"/>
    <mergeCell ref="CG46:CR46"/>
    <mergeCell ref="AG30:AH30"/>
    <mergeCell ref="DY6:DY7"/>
    <mergeCell ref="AK13:AN13"/>
    <mergeCell ref="AK14:AN14"/>
    <mergeCell ref="DZ6:DZ7"/>
    <mergeCell ref="AG17:AH17"/>
    <mergeCell ref="BD6:BE6"/>
    <mergeCell ref="BF6:BG6"/>
    <mergeCell ref="BH6:BI6"/>
    <mergeCell ref="BJ6:BK6"/>
    <mergeCell ref="BM6:BM7"/>
    <mergeCell ref="BV5:BZ5"/>
  </mergeCells>
  <phoneticPr fontId="3" type="noConversion"/>
  <conditionalFormatting sqref="W3:AD22">
    <cfRule type="expression" dxfId="219" priority="1778">
      <formula>$W3="5.ต่อสัญญาล่าช้า"</formula>
    </cfRule>
    <cfRule type="expression" dxfId="218" priority="1780">
      <formula>$W3="3.กำไรจาการขายอุปกรณ์"</formula>
    </cfRule>
    <cfRule type="expression" dxfId="217" priority="1781">
      <formula>$W3="2.ค่าเชื่อมสัญญาณ"</formula>
    </cfRule>
    <cfRule type="expression" dxfId="216" priority="1782">
      <formula>$W3="1.ค่าบริการ(3Y)"</formula>
    </cfRule>
    <cfRule type="expression" dxfId="215" priority="1783">
      <formula>$W3="1.ค่าบริการ(2Y)"</formula>
    </cfRule>
    <cfRule type="expression" dxfId="214" priority="1784">
      <formula>$W3="1.ค่าบริการ(1Y)"</formula>
    </cfRule>
  </conditionalFormatting>
  <conditionalFormatting sqref="W3:AD22">
    <cfRule type="expression" dxfId="213" priority="1779">
      <formula>$W3="4.ต่อสัญญาตามกำหนด"</formula>
    </cfRule>
  </conditionalFormatting>
  <conditionalFormatting sqref="AG6:AJ14 AK9:AM9">
    <cfRule type="expression" dxfId="212" priority="1785">
      <formula>$AG6="1.ค่าบริการ(1Y)"</formula>
    </cfRule>
  </conditionalFormatting>
  <conditionalFormatting sqref="AG6:AK8 AG10:AK14 AG9:AM9">
    <cfRule type="expression" dxfId="211" priority="1786">
      <formula>$AG6="1.ค่าบริการ(2Y)"</formula>
    </cfRule>
  </conditionalFormatting>
  <conditionalFormatting sqref="AG6:AL8 AG10:AL12 AG9:AM9 AM10:AN10 AG13:AK14">
    <cfRule type="expression" dxfId="210" priority="1775">
      <formula>$AG6="3.กำไรจาการขายอุปกรณ์"</formula>
    </cfRule>
    <cfRule type="expression" dxfId="209" priority="1776">
      <formula>$AG6="2.ค่าเชื่อมสัญญาณ"</formula>
    </cfRule>
    <cfRule type="expression" dxfId="208" priority="1777">
      <formula>$AG6="1.ค่าบริการ(3Y)"</formula>
    </cfRule>
  </conditionalFormatting>
  <conditionalFormatting sqref="BO10:BO11 BO13 BO15 BO17 BO19 BO21 BO23 BO25 BO27 BO29 BO31 BO33 BO35 BO37 BO39 BD10:BD39 BF10:BF39 BH10:BH39 BJ10:BJ39 BC10:BC11 BC13 BC15 BC17 BC19 BC21 BC23 BC25 BC27 BC29 BC31 BC33 BC35 BC37 BC39 BV12:BV39 CA12:CA39 BR12:BR39 BM10 BM12 BM14 BM16 BM18 BM20 BM22 BM24 BM26 BM28 BM30 BM32 BM34 BM36 BM38">
    <cfRule type="expression" dxfId="207" priority="1787">
      <formula>$BB10="1.ค่าบริการ(1Y)"</formula>
    </cfRule>
  </conditionalFormatting>
  <conditionalFormatting sqref="BO10:BO11 BO13 BO15 BO17 BO19 BO21 BO23 BO25 BO27 BO29 BO31 BO33 BO35 BO37 BO39 BD10:BD39 BF10:BF39 BH10:BH39 BJ10:BJ39 BC10:BC11 BC13 BC15 BC17 BC19 BC21 BC23 BC25 BC27 BC29 BC31 BC33 BC35 BC37 BC39 BV12:BV39 CA12:CA39 BR12:BR39 BM10 BM12 BM14 BM16 BM18 BM20 BM22 BM24 BM26 BM28 BM30 BM32 BM34 BM36 BM38">
    <cfRule type="expression" dxfId="206" priority="1788">
      <formula>$BB10="1.ค่าบริการ(2Y)"</formula>
    </cfRule>
  </conditionalFormatting>
  <conditionalFormatting sqref="BO10:BO11 BO13 BO15 BO17 BO19 BO21 BO23 BO25 BO27 BO29 BO31 BO33 BO35 BO37 BO39 BD10:BD39 BF10:BF39 BH10:BH39 BJ10:BJ39 BC10:BC11 BC13 BC15 BC17 BC19 BC21 BC23 BC25 BC27 BC29 BC31 BC33 BC35 BC37 BC39 BV12:BV39 CA12:CA39 BR12:BR39 BM10 BM12 BM14 BM16 BM18 BM20 BM22 BM24 BM26 BM28 BM30 BM32 BM34 BM36 BM38">
    <cfRule type="expression" dxfId="205" priority="1789">
      <formula>$BB10="3.กำไรจาการขายอุปกรณ์"</formula>
    </cfRule>
    <cfRule type="expression" dxfId="204" priority="1790">
      <formula>$BB10="2.ค่าเชื่อมสัญญาณ"</formula>
    </cfRule>
    <cfRule type="expression" dxfId="203" priority="1791">
      <formula>$BB10="1.ค่าบริการ(3Y)"</formula>
    </cfRule>
  </conditionalFormatting>
  <conditionalFormatting sqref="BC12">
    <cfRule type="expression" dxfId="202" priority="1770">
      <formula>$BB12="1.ค่าบริการ(1Y)"</formula>
    </cfRule>
  </conditionalFormatting>
  <conditionalFormatting sqref="BC12">
    <cfRule type="expression" dxfId="201" priority="1771">
      <formula>$BB12="1.ค่าบริการ(2Y)"</formula>
    </cfRule>
  </conditionalFormatting>
  <conditionalFormatting sqref="BC12">
    <cfRule type="expression" dxfId="200" priority="1772">
      <formula>$BB12="3.กำไรจาการขายอุปกรณ์"</formula>
    </cfRule>
    <cfRule type="expression" dxfId="199" priority="1773">
      <formula>$BB12="2.ค่าเชื่อมสัญญาณ"</formula>
    </cfRule>
    <cfRule type="expression" dxfId="198" priority="1774">
      <formula>$BB12="1.ค่าบริการ(3Y)"</formula>
    </cfRule>
  </conditionalFormatting>
  <conditionalFormatting sqref="BC14">
    <cfRule type="expression" dxfId="197" priority="1765">
      <formula>$BB14="1.ค่าบริการ(1Y)"</formula>
    </cfRule>
  </conditionalFormatting>
  <conditionalFormatting sqref="BC14">
    <cfRule type="expression" dxfId="196" priority="1766">
      <formula>$BB14="1.ค่าบริการ(2Y)"</formula>
    </cfRule>
  </conditionalFormatting>
  <conditionalFormatting sqref="BC14">
    <cfRule type="expression" dxfId="195" priority="1767">
      <formula>$BB14="3.กำไรจาการขายอุปกรณ์"</formula>
    </cfRule>
    <cfRule type="expression" dxfId="194" priority="1768">
      <formula>$BB14="2.ค่าเชื่อมสัญญาณ"</formula>
    </cfRule>
    <cfRule type="expression" dxfId="193" priority="1769">
      <formula>$BB14="1.ค่าบริการ(3Y)"</formula>
    </cfRule>
  </conditionalFormatting>
  <conditionalFormatting sqref="BC16">
    <cfRule type="expression" dxfId="192" priority="1760">
      <formula>$BB16="1.ค่าบริการ(1Y)"</formula>
    </cfRule>
  </conditionalFormatting>
  <conditionalFormatting sqref="BC16">
    <cfRule type="expression" dxfId="191" priority="1761">
      <formula>$BB16="1.ค่าบริการ(2Y)"</formula>
    </cfRule>
  </conditionalFormatting>
  <conditionalFormatting sqref="BC16">
    <cfRule type="expression" dxfId="190" priority="1762">
      <formula>$BB16="3.กำไรจาการขายอุปกรณ์"</formula>
    </cfRule>
    <cfRule type="expression" dxfId="189" priority="1763">
      <formula>$BB16="2.ค่าเชื่อมสัญญาณ"</formula>
    </cfRule>
    <cfRule type="expression" dxfId="188" priority="1764">
      <formula>$BB16="1.ค่าบริการ(3Y)"</formula>
    </cfRule>
  </conditionalFormatting>
  <conditionalFormatting sqref="BC18">
    <cfRule type="expression" dxfId="187" priority="1755">
      <formula>$BB18="1.ค่าบริการ(1Y)"</formula>
    </cfRule>
  </conditionalFormatting>
  <conditionalFormatting sqref="BC18">
    <cfRule type="expression" dxfId="186" priority="1756">
      <formula>$BB18="1.ค่าบริการ(2Y)"</formula>
    </cfRule>
  </conditionalFormatting>
  <conditionalFormatting sqref="BC18">
    <cfRule type="expression" dxfId="185" priority="1757">
      <formula>$BB18="3.กำไรจาการขายอุปกรณ์"</formula>
    </cfRule>
    <cfRule type="expression" dxfId="184" priority="1758">
      <formula>$BB18="2.ค่าเชื่อมสัญญาณ"</formula>
    </cfRule>
    <cfRule type="expression" dxfId="183" priority="1759">
      <formula>$BB18="1.ค่าบริการ(3Y)"</formula>
    </cfRule>
  </conditionalFormatting>
  <conditionalFormatting sqref="BC20">
    <cfRule type="expression" dxfId="182" priority="1750">
      <formula>$BB20="1.ค่าบริการ(1Y)"</formula>
    </cfRule>
  </conditionalFormatting>
  <conditionalFormatting sqref="BC20">
    <cfRule type="expression" dxfId="181" priority="1751">
      <formula>$BB20="1.ค่าบริการ(2Y)"</formula>
    </cfRule>
  </conditionalFormatting>
  <conditionalFormatting sqref="BC20">
    <cfRule type="expression" dxfId="180" priority="1752">
      <formula>$BB20="3.กำไรจาการขายอุปกรณ์"</formula>
    </cfRule>
    <cfRule type="expression" dxfId="179" priority="1753">
      <formula>$BB20="2.ค่าเชื่อมสัญญาณ"</formula>
    </cfRule>
    <cfRule type="expression" dxfId="178" priority="1754">
      <formula>$BB20="1.ค่าบริการ(3Y)"</formula>
    </cfRule>
  </conditionalFormatting>
  <conditionalFormatting sqref="BC22">
    <cfRule type="expression" dxfId="177" priority="1745">
      <formula>$BB22="1.ค่าบริการ(1Y)"</formula>
    </cfRule>
  </conditionalFormatting>
  <conditionalFormatting sqref="BC22">
    <cfRule type="expression" dxfId="176" priority="1746">
      <formula>$BB22="1.ค่าบริการ(2Y)"</formula>
    </cfRule>
  </conditionalFormatting>
  <conditionalFormatting sqref="BC22">
    <cfRule type="expression" dxfId="175" priority="1747">
      <formula>$BB22="3.กำไรจาการขายอุปกรณ์"</formula>
    </cfRule>
    <cfRule type="expression" dxfId="174" priority="1748">
      <formula>$BB22="2.ค่าเชื่อมสัญญาณ"</formula>
    </cfRule>
    <cfRule type="expression" dxfId="173" priority="1749">
      <formula>$BB22="1.ค่าบริการ(3Y)"</formula>
    </cfRule>
  </conditionalFormatting>
  <conditionalFormatting sqref="BC24">
    <cfRule type="expression" dxfId="172" priority="1740">
      <formula>$BB24="1.ค่าบริการ(1Y)"</formula>
    </cfRule>
  </conditionalFormatting>
  <conditionalFormatting sqref="BC24">
    <cfRule type="expression" dxfId="171" priority="1741">
      <formula>$BB24="1.ค่าบริการ(2Y)"</formula>
    </cfRule>
  </conditionalFormatting>
  <conditionalFormatting sqref="BC24">
    <cfRule type="expression" dxfId="170" priority="1742">
      <formula>$BB24="3.กำไรจาการขายอุปกรณ์"</formula>
    </cfRule>
    <cfRule type="expression" dxfId="169" priority="1743">
      <formula>$BB24="2.ค่าเชื่อมสัญญาณ"</formula>
    </cfRule>
    <cfRule type="expression" dxfId="168" priority="1744">
      <formula>$BB24="1.ค่าบริการ(3Y)"</formula>
    </cfRule>
  </conditionalFormatting>
  <conditionalFormatting sqref="BC26">
    <cfRule type="expression" dxfId="167" priority="1735">
      <formula>$BB26="1.ค่าบริการ(1Y)"</formula>
    </cfRule>
  </conditionalFormatting>
  <conditionalFormatting sqref="BC26">
    <cfRule type="expression" dxfId="166" priority="1736">
      <formula>$BB26="1.ค่าบริการ(2Y)"</formula>
    </cfRule>
  </conditionalFormatting>
  <conditionalFormatting sqref="BC26">
    <cfRule type="expression" dxfId="165" priority="1737">
      <formula>$BB26="3.กำไรจาการขายอุปกรณ์"</formula>
    </cfRule>
    <cfRule type="expression" dxfId="164" priority="1738">
      <formula>$BB26="2.ค่าเชื่อมสัญญาณ"</formula>
    </cfRule>
    <cfRule type="expression" dxfId="163" priority="1739">
      <formula>$BB26="1.ค่าบริการ(3Y)"</formula>
    </cfRule>
  </conditionalFormatting>
  <conditionalFormatting sqref="BC28">
    <cfRule type="expression" dxfId="162" priority="1730">
      <formula>$BB28="1.ค่าบริการ(1Y)"</formula>
    </cfRule>
  </conditionalFormatting>
  <conditionalFormatting sqref="BC28">
    <cfRule type="expression" dxfId="161" priority="1731">
      <formula>$BB28="1.ค่าบริการ(2Y)"</formula>
    </cfRule>
  </conditionalFormatting>
  <conditionalFormatting sqref="BC28">
    <cfRule type="expression" dxfId="160" priority="1732">
      <formula>$BB28="3.กำไรจาการขายอุปกรณ์"</formula>
    </cfRule>
    <cfRule type="expression" dxfId="159" priority="1733">
      <formula>$BB28="2.ค่าเชื่อมสัญญาณ"</formula>
    </cfRule>
    <cfRule type="expression" dxfId="158" priority="1734">
      <formula>$BB28="1.ค่าบริการ(3Y)"</formula>
    </cfRule>
  </conditionalFormatting>
  <conditionalFormatting sqref="BC30">
    <cfRule type="expression" dxfId="157" priority="1725">
      <formula>$BB30="1.ค่าบริการ(1Y)"</formula>
    </cfRule>
  </conditionalFormatting>
  <conditionalFormatting sqref="BC30">
    <cfRule type="expression" dxfId="156" priority="1726">
      <formula>$BB30="1.ค่าบริการ(2Y)"</formula>
    </cfRule>
  </conditionalFormatting>
  <conditionalFormatting sqref="BC30">
    <cfRule type="expression" dxfId="155" priority="1727">
      <formula>$BB30="3.กำไรจาการขายอุปกรณ์"</formula>
    </cfRule>
    <cfRule type="expression" dxfId="154" priority="1728">
      <formula>$BB30="2.ค่าเชื่อมสัญญาณ"</formula>
    </cfRule>
    <cfRule type="expression" dxfId="153" priority="1729">
      <formula>$BB30="1.ค่าบริการ(3Y)"</formula>
    </cfRule>
  </conditionalFormatting>
  <conditionalFormatting sqref="BC32">
    <cfRule type="expression" dxfId="152" priority="1720">
      <formula>$BB32="1.ค่าบริการ(1Y)"</formula>
    </cfRule>
  </conditionalFormatting>
  <conditionalFormatting sqref="BC32">
    <cfRule type="expression" dxfId="151" priority="1721">
      <formula>$BB32="1.ค่าบริการ(2Y)"</formula>
    </cfRule>
  </conditionalFormatting>
  <conditionalFormatting sqref="BC32">
    <cfRule type="expression" dxfId="150" priority="1722">
      <formula>$BB32="3.กำไรจาการขายอุปกรณ์"</formula>
    </cfRule>
    <cfRule type="expression" dxfId="149" priority="1723">
      <formula>$BB32="2.ค่าเชื่อมสัญญาณ"</formula>
    </cfRule>
    <cfRule type="expression" dxfId="148" priority="1724">
      <formula>$BB32="1.ค่าบริการ(3Y)"</formula>
    </cfRule>
  </conditionalFormatting>
  <conditionalFormatting sqref="BC34">
    <cfRule type="expression" dxfId="147" priority="1715">
      <formula>$BB34="1.ค่าบริการ(1Y)"</formula>
    </cfRule>
  </conditionalFormatting>
  <conditionalFormatting sqref="BC34">
    <cfRule type="expression" dxfId="146" priority="1716">
      <formula>$BB34="1.ค่าบริการ(2Y)"</formula>
    </cfRule>
  </conditionalFormatting>
  <conditionalFormatting sqref="BC34">
    <cfRule type="expression" dxfId="145" priority="1717">
      <formula>$BB34="3.กำไรจาการขายอุปกรณ์"</formula>
    </cfRule>
    <cfRule type="expression" dxfId="144" priority="1718">
      <formula>$BB34="2.ค่าเชื่อมสัญญาณ"</formula>
    </cfRule>
    <cfRule type="expression" dxfId="143" priority="1719">
      <formula>$BB34="1.ค่าบริการ(3Y)"</formula>
    </cfRule>
  </conditionalFormatting>
  <conditionalFormatting sqref="BC36">
    <cfRule type="expression" dxfId="142" priority="1710">
      <formula>$BB36="1.ค่าบริการ(1Y)"</formula>
    </cfRule>
  </conditionalFormatting>
  <conditionalFormatting sqref="BC36">
    <cfRule type="expression" dxfId="141" priority="1711">
      <formula>$BB36="1.ค่าบริการ(2Y)"</formula>
    </cfRule>
  </conditionalFormatting>
  <conditionalFormatting sqref="BC36">
    <cfRule type="expression" dxfId="140" priority="1712">
      <formula>$BB36="3.กำไรจาการขายอุปกรณ์"</formula>
    </cfRule>
    <cfRule type="expression" dxfId="139" priority="1713">
      <formula>$BB36="2.ค่าเชื่อมสัญญาณ"</formula>
    </cfRule>
    <cfRule type="expression" dxfId="138" priority="1714">
      <formula>$BB36="1.ค่าบริการ(3Y)"</formula>
    </cfRule>
  </conditionalFormatting>
  <conditionalFormatting sqref="BC38">
    <cfRule type="expression" dxfId="137" priority="1705">
      <formula>$BB38="1.ค่าบริการ(1Y)"</formula>
    </cfRule>
  </conditionalFormatting>
  <conditionalFormatting sqref="BC38">
    <cfRule type="expression" dxfId="136" priority="1706">
      <formula>$BB38="1.ค่าบริการ(2Y)"</formula>
    </cfRule>
  </conditionalFormatting>
  <conditionalFormatting sqref="BC38">
    <cfRule type="expression" dxfId="135" priority="1707">
      <formula>$BB38="3.กำไรจาการขายอุปกรณ์"</formula>
    </cfRule>
    <cfRule type="expression" dxfId="134" priority="1708">
      <formula>$BB38="2.ค่าเชื่อมสัญญาณ"</formula>
    </cfRule>
    <cfRule type="expression" dxfId="133" priority="1709">
      <formula>$BB38="1.ค่าบริการ(3Y)"</formula>
    </cfRule>
  </conditionalFormatting>
  <conditionalFormatting sqref="BO4">
    <cfRule type="expression" dxfId="132" priority="1693">
      <formula>$AG4="1.ค่าบริการ(1Y)"</formula>
    </cfRule>
  </conditionalFormatting>
  <conditionalFormatting sqref="BO4">
    <cfRule type="expression" dxfId="131" priority="1694">
      <formula>$AG4="1.ค่าบริการ(2Y)"</formula>
    </cfRule>
  </conditionalFormatting>
  <conditionalFormatting sqref="BO4">
    <cfRule type="expression" dxfId="130" priority="1690">
      <formula>$AG4="3.กำไรจาการขายอุปกรณ์"</formula>
    </cfRule>
    <cfRule type="expression" dxfId="129" priority="1691">
      <formula>$AG4="2.ค่าเชื่อมสัญญาณ"</formula>
    </cfRule>
    <cfRule type="expression" dxfId="128" priority="1692">
      <formula>$AG4="1.ค่าบริการ(3Y)"</formula>
    </cfRule>
  </conditionalFormatting>
  <conditionalFormatting sqref="BR4">
    <cfRule type="expression" dxfId="127" priority="1688">
      <formula>$AG4="1.ค่าบริการ(1Y)"</formula>
    </cfRule>
  </conditionalFormatting>
  <conditionalFormatting sqref="BR4">
    <cfRule type="expression" dxfId="126" priority="1689">
      <formula>$AG4="1.ค่าบริการ(2Y)"</formula>
    </cfRule>
  </conditionalFormatting>
  <conditionalFormatting sqref="BR4">
    <cfRule type="expression" dxfId="125" priority="1685">
      <formula>$AG4="3.กำไรจาการขายอุปกรณ์"</formula>
    </cfRule>
    <cfRule type="expression" dxfId="124" priority="1686">
      <formula>$AG4="2.ค่าเชื่อมสัญญาณ"</formula>
    </cfRule>
    <cfRule type="expression" dxfId="123" priority="1687">
      <formula>$AG4="1.ค่าบริการ(3Y)"</formula>
    </cfRule>
  </conditionalFormatting>
  <conditionalFormatting sqref="BO12">
    <cfRule type="expression" dxfId="122" priority="1675">
      <formula>$BB12="1.ค่าบริการ(1Y)"</formula>
    </cfRule>
  </conditionalFormatting>
  <conditionalFormatting sqref="BO12">
    <cfRule type="expression" dxfId="121" priority="1676">
      <formula>$BB12="1.ค่าบริการ(2Y)"</formula>
    </cfRule>
  </conditionalFormatting>
  <conditionalFormatting sqref="BO12">
    <cfRule type="expression" dxfId="120" priority="1677">
      <formula>$BB12="3.กำไรจาการขายอุปกรณ์"</formula>
    </cfRule>
    <cfRule type="expression" dxfId="119" priority="1678">
      <formula>$BB12="2.ค่าเชื่อมสัญญาณ"</formula>
    </cfRule>
    <cfRule type="expression" dxfId="118" priority="1679">
      <formula>$BB12="1.ค่าบริการ(3Y)"</formula>
    </cfRule>
  </conditionalFormatting>
  <conditionalFormatting sqref="BO14">
    <cfRule type="expression" dxfId="117" priority="1665">
      <formula>$BB14="1.ค่าบริการ(1Y)"</formula>
    </cfRule>
  </conditionalFormatting>
  <conditionalFormatting sqref="BO14">
    <cfRule type="expression" dxfId="116" priority="1666">
      <formula>$BB14="1.ค่าบริการ(2Y)"</formula>
    </cfRule>
  </conditionalFormatting>
  <conditionalFormatting sqref="BO14">
    <cfRule type="expression" dxfId="115" priority="1667">
      <formula>$BB14="3.กำไรจาการขายอุปกรณ์"</formula>
    </cfRule>
    <cfRule type="expression" dxfId="114" priority="1668">
      <formula>$BB14="2.ค่าเชื่อมสัญญาณ"</formula>
    </cfRule>
    <cfRule type="expression" dxfId="113" priority="1669">
      <formula>$BB14="1.ค่าบริการ(3Y)"</formula>
    </cfRule>
  </conditionalFormatting>
  <conditionalFormatting sqref="BO16">
    <cfRule type="expression" dxfId="112" priority="1655">
      <formula>$BB16="1.ค่าบริการ(1Y)"</formula>
    </cfRule>
  </conditionalFormatting>
  <conditionalFormatting sqref="BO16">
    <cfRule type="expression" dxfId="111" priority="1656">
      <formula>$BB16="1.ค่าบริการ(2Y)"</formula>
    </cfRule>
  </conditionalFormatting>
  <conditionalFormatting sqref="BO16">
    <cfRule type="expression" dxfId="110" priority="1657">
      <formula>$BB16="3.กำไรจาการขายอุปกรณ์"</formula>
    </cfRule>
    <cfRule type="expression" dxfId="109" priority="1658">
      <formula>$BB16="2.ค่าเชื่อมสัญญาณ"</formula>
    </cfRule>
    <cfRule type="expression" dxfId="108" priority="1659">
      <formula>$BB16="1.ค่าบริการ(3Y)"</formula>
    </cfRule>
  </conditionalFormatting>
  <conditionalFormatting sqref="BO18">
    <cfRule type="expression" dxfId="107" priority="1645">
      <formula>$BB18="1.ค่าบริการ(1Y)"</formula>
    </cfRule>
  </conditionalFormatting>
  <conditionalFormatting sqref="BO18">
    <cfRule type="expression" dxfId="106" priority="1646">
      <formula>$BB18="1.ค่าบริการ(2Y)"</formula>
    </cfRule>
  </conditionalFormatting>
  <conditionalFormatting sqref="BO18">
    <cfRule type="expression" dxfId="105" priority="1647">
      <formula>$BB18="3.กำไรจาการขายอุปกรณ์"</formula>
    </cfRule>
    <cfRule type="expression" dxfId="104" priority="1648">
      <formula>$BB18="2.ค่าเชื่อมสัญญาณ"</formula>
    </cfRule>
    <cfRule type="expression" dxfId="103" priority="1649">
      <formula>$BB18="1.ค่าบริการ(3Y)"</formula>
    </cfRule>
  </conditionalFormatting>
  <conditionalFormatting sqref="BO20">
    <cfRule type="expression" dxfId="102" priority="1635">
      <formula>$BB20="1.ค่าบริการ(1Y)"</formula>
    </cfRule>
  </conditionalFormatting>
  <conditionalFormatting sqref="BO20">
    <cfRule type="expression" dxfId="101" priority="1636">
      <formula>$BB20="1.ค่าบริการ(2Y)"</formula>
    </cfRule>
  </conditionalFormatting>
  <conditionalFormatting sqref="BO20">
    <cfRule type="expression" dxfId="100" priority="1637">
      <formula>$BB20="3.กำไรจาการขายอุปกรณ์"</formula>
    </cfRule>
    <cfRule type="expression" dxfId="99" priority="1638">
      <formula>$BB20="2.ค่าเชื่อมสัญญาณ"</formula>
    </cfRule>
    <cfRule type="expression" dxfId="98" priority="1639">
      <formula>$BB20="1.ค่าบริการ(3Y)"</formula>
    </cfRule>
  </conditionalFormatting>
  <conditionalFormatting sqref="BO22">
    <cfRule type="expression" dxfId="97" priority="1625">
      <formula>$BB22="1.ค่าบริการ(1Y)"</formula>
    </cfRule>
  </conditionalFormatting>
  <conditionalFormatting sqref="BO22">
    <cfRule type="expression" dxfId="96" priority="1626">
      <formula>$BB22="1.ค่าบริการ(2Y)"</formula>
    </cfRule>
  </conditionalFormatting>
  <conditionalFormatting sqref="BO22">
    <cfRule type="expression" dxfId="95" priority="1627">
      <formula>$BB22="3.กำไรจาการขายอุปกรณ์"</formula>
    </cfRule>
    <cfRule type="expression" dxfId="94" priority="1628">
      <formula>$BB22="2.ค่าเชื่อมสัญญาณ"</formula>
    </cfRule>
    <cfRule type="expression" dxfId="93" priority="1629">
      <formula>$BB22="1.ค่าบริการ(3Y)"</formula>
    </cfRule>
  </conditionalFormatting>
  <conditionalFormatting sqref="BO24">
    <cfRule type="expression" dxfId="92" priority="1615">
      <formula>$BB24="1.ค่าบริการ(1Y)"</formula>
    </cfRule>
  </conditionalFormatting>
  <conditionalFormatting sqref="BO24">
    <cfRule type="expression" dxfId="91" priority="1616">
      <formula>$BB24="1.ค่าบริการ(2Y)"</formula>
    </cfRule>
  </conditionalFormatting>
  <conditionalFormatting sqref="BO24">
    <cfRule type="expression" dxfId="90" priority="1617">
      <formula>$BB24="3.กำไรจาการขายอุปกรณ์"</formula>
    </cfRule>
    <cfRule type="expression" dxfId="89" priority="1618">
      <formula>$BB24="2.ค่าเชื่อมสัญญาณ"</formula>
    </cfRule>
    <cfRule type="expression" dxfId="88" priority="1619">
      <formula>$BB24="1.ค่าบริการ(3Y)"</formula>
    </cfRule>
  </conditionalFormatting>
  <conditionalFormatting sqref="BO26">
    <cfRule type="expression" dxfId="87" priority="1605">
      <formula>$BB26="1.ค่าบริการ(1Y)"</formula>
    </cfRule>
  </conditionalFormatting>
  <conditionalFormatting sqref="BO26">
    <cfRule type="expression" dxfId="86" priority="1606">
      <formula>$BB26="1.ค่าบริการ(2Y)"</formula>
    </cfRule>
  </conditionalFormatting>
  <conditionalFormatting sqref="BO26">
    <cfRule type="expression" dxfId="85" priority="1607">
      <formula>$BB26="3.กำไรจาการขายอุปกรณ์"</formula>
    </cfRule>
    <cfRule type="expression" dxfId="84" priority="1608">
      <formula>$BB26="2.ค่าเชื่อมสัญญาณ"</formula>
    </cfRule>
    <cfRule type="expression" dxfId="83" priority="1609">
      <formula>$BB26="1.ค่าบริการ(3Y)"</formula>
    </cfRule>
  </conditionalFormatting>
  <conditionalFormatting sqref="BO28">
    <cfRule type="expression" dxfId="82" priority="1595">
      <formula>$BB28="1.ค่าบริการ(1Y)"</formula>
    </cfRule>
  </conditionalFormatting>
  <conditionalFormatting sqref="BO28">
    <cfRule type="expression" dxfId="81" priority="1596">
      <formula>$BB28="1.ค่าบริการ(2Y)"</formula>
    </cfRule>
  </conditionalFormatting>
  <conditionalFormatting sqref="BO28">
    <cfRule type="expression" dxfId="80" priority="1597">
      <formula>$BB28="3.กำไรจาการขายอุปกรณ์"</formula>
    </cfRule>
    <cfRule type="expression" dxfId="79" priority="1598">
      <formula>$BB28="2.ค่าเชื่อมสัญญาณ"</formula>
    </cfRule>
    <cfRule type="expression" dxfId="78" priority="1599">
      <formula>$BB28="1.ค่าบริการ(3Y)"</formula>
    </cfRule>
  </conditionalFormatting>
  <conditionalFormatting sqref="BO30">
    <cfRule type="expression" dxfId="77" priority="1585">
      <formula>$BB30="1.ค่าบริการ(1Y)"</formula>
    </cfRule>
  </conditionalFormatting>
  <conditionalFormatting sqref="BO30">
    <cfRule type="expression" dxfId="76" priority="1586">
      <formula>$BB30="1.ค่าบริการ(2Y)"</formula>
    </cfRule>
  </conditionalFormatting>
  <conditionalFormatting sqref="BO30">
    <cfRule type="expression" dxfId="75" priority="1587">
      <formula>$BB30="3.กำไรจาการขายอุปกรณ์"</formula>
    </cfRule>
    <cfRule type="expression" dxfId="74" priority="1588">
      <formula>$BB30="2.ค่าเชื่อมสัญญาณ"</formula>
    </cfRule>
    <cfRule type="expression" dxfId="73" priority="1589">
      <formula>$BB30="1.ค่าบริการ(3Y)"</formula>
    </cfRule>
  </conditionalFormatting>
  <conditionalFormatting sqref="BO32">
    <cfRule type="expression" dxfId="72" priority="1575">
      <formula>$BB32="1.ค่าบริการ(1Y)"</formula>
    </cfRule>
  </conditionalFormatting>
  <conditionalFormatting sqref="BO32">
    <cfRule type="expression" dxfId="71" priority="1576">
      <formula>$BB32="1.ค่าบริการ(2Y)"</formula>
    </cfRule>
  </conditionalFormatting>
  <conditionalFormatting sqref="BO32">
    <cfRule type="expression" dxfId="70" priority="1577">
      <formula>$BB32="3.กำไรจาการขายอุปกรณ์"</formula>
    </cfRule>
    <cfRule type="expression" dxfId="69" priority="1578">
      <formula>$BB32="2.ค่าเชื่อมสัญญาณ"</formula>
    </cfRule>
    <cfRule type="expression" dxfId="68" priority="1579">
      <formula>$BB32="1.ค่าบริการ(3Y)"</formula>
    </cfRule>
  </conditionalFormatting>
  <conditionalFormatting sqref="BO34">
    <cfRule type="expression" dxfId="67" priority="1565">
      <formula>$BB34="1.ค่าบริการ(1Y)"</formula>
    </cfRule>
  </conditionalFormatting>
  <conditionalFormatting sqref="BO34">
    <cfRule type="expression" dxfId="66" priority="1566">
      <formula>$BB34="1.ค่าบริการ(2Y)"</formula>
    </cfRule>
  </conditionalFormatting>
  <conditionalFormatting sqref="BO34">
    <cfRule type="expression" dxfId="65" priority="1567">
      <formula>$BB34="3.กำไรจาการขายอุปกรณ์"</formula>
    </cfRule>
    <cfRule type="expression" dxfId="64" priority="1568">
      <formula>$BB34="2.ค่าเชื่อมสัญญาณ"</formula>
    </cfRule>
    <cfRule type="expression" dxfId="63" priority="1569">
      <formula>$BB34="1.ค่าบริการ(3Y)"</formula>
    </cfRule>
  </conditionalFormatting>
  <conditionalFormatting sqref="BO36">
    <cfRule type="expression" dxfId="62" priority="1555">
      <formula>$BB36="1.ค่าบริการ(1Y)"</formula>
    </cfRule>
  </conditionalFormatting>
  <conditionalFormatting sqref="BO36">
    <cfRule type="expression" dxfId="61" priority="1556">
      <formula>$BB36="1.ค่าบริการ(2Y)"</formula>
    </cfRule>
  </conditionalFormatting>
  <conditionalFormatting sqref="BO36">
    <cfRule type="expression" dxfId="60" priority="1557">
      <formula>$BB36="3.กำไรจาการขายอุปกรณ์"</formula>
    </cfRule>
    <cfRule type="expression" dxfId="59" priority="1558">
      <formula>$BB36="2.ค่าเชื่อมสัญญาณ"</formula>
    </cfRule>
    <cfRule type="expression" dxfId="58" priority="1559">
      <formula>$BB36="1.ค่าบริการ(3Y)"</formula>
    </cfRule>
  </conditionalFormatting>
  <conditionalFormatting sqref="BO38">
    <cfRule type="expression" dxfId="57" priority="1545">
      <formula>$BB38="1.ค่าบริการ(1Y)"</formula>
    </cfRule>
  </conditionalFormatting>
  <conditionalFormatting sqref="BO38">
    <cfRule type="expression" dxfId="56" priority="1546">
      <formula>$BB38="1.ค่าบริการ(2Y)"</formula>
    </cfRule>
  </conditionalFormatting>
  <conditionalFormatting sqref="BO38">
    <cfRule type="expression" dxfId="55" priority="1547">
      <formula>$BB38="3.กำไรจาการขายอุปกรณ์"</formula>
    </cfRule>
    <cfRule type="expression" dxfId="54" priority="1548">
      <formula>$BB38="2.ค่าเชื่อมสัญญาณ"</formula>
    </cfRule>
    <cfRule type="expression" dxfId="53" priority="1549">
      <formula>$BB38="1.ค่าบริการ(3Y)"</formula>
    </cfRule>
  </conditionalFormatting>
  <conditionalFormatting sqref="BM4">
    <cfRule type="expression" dxfId="52" priority="1529">
      <formula>$AG4="1.ค่าบริการ(1Y)"</formula>
    </cfRule>
  </conditionalFormatting>
  <conditionalFormatting sqref="BM4">
    <cfRule type="expression" dxfId="51" priority="1792">
      <formula>$AG4="1.ค่าบริการ(2Y)"</formula>
    </cfRule>
  </conditionalFormatting>
  <conditionalFormatting sqref="BM4">
    <cfRule type="expression" dxfId="50" priority="1526">
      <formula>$AG4="3.กำไรจาการขายอุปกรณ์"</formula>
    </cfRule>
    <cfRule type="expression" dxfId="49" priority="1527">
      <formula>$AG4="2.ค่าเชื่อมสัญญาณ"</formula>
    </cfRule>
    <cfRule type="expression" dxfId="48" priority="1528">
      <formula>$AG4="1.ค่าบริการ(3Y)"</formula>
    </cfRule>
  </conditionalFormatting>
  <conditionalFormatting sqref="BV4">
    <cfRule type="expression" dxfId="47" priority="1184">
      <formula>$AG4="1.ค่าบริการ(1Y)"</formula>
    </cfRule>
  </conditionalFormatting>
  <conditionalFormatting sqref="BV4">
    <cfRule type="expression" dxfId="46" priority="1185">
      <formula>$AG4="1.ค่าบริการ(2Y)"</formula>
    </cfRule>
  </conditionalFormatting>
  <conditionalFormatting sqref="BV4">
    <cfRule type="expression" dxfId="45" priority="1181">
      <formula>$AG4="3.กำไรจาการขายอุปกรณ์"</formula>
    </cfRule>
    <cfRule type="expression" dxfId="44" priority="1182">
      <formula>$AG4="2.ค่าเชื่อมสัญญาณ"</formula>
    </cfRule>
    <cfRule type="expression" dxfId="43" priority="1183">
      <formula>$AG4="1.ค่าบริการ(3Y)"</formula>
    </cfRule>
  </conditionalFormatting>
  <conditionalFormatting sqref="CA4">
    <cfRule type="expression" dxfId="42" priority="929">
      <formula>$AG4="1.ค่าบริการ(1Y)"</formula>
    </cfRule>
  </conditionalFormatting>
  <conditionalFormatting sqref="CA4">
    <cfRule type="expression" dxfId="41" priority="930">
      <formula>$AG4="1.ค่าบริการ(2Y)"</formula>
    </cfRule>
  </conditionalFormatting>
  <conditionalFormatting sqref="CA4">
    <cfRule type="expression" dxfId="40" priority="926">
      <formula>$AG4="3.กำไรจาการขายอุปกรณ์"</formula>
    </cfRule>
    <cfRule type="expression" dxfId="39" priority="927">
      <formula>$AG4="2.ค่าเชื่อมสัญญาณ"</formula>
    </cfRule>
    <cfRule type="expression" dxfId="38" priority="928">
      <formula>$AG4="1.ค่าบริการ(3Y)"</formula>
    </cfRule>
  </conditionalFormatting>
  <conditionalFormatting sqref="CA11">
    <cfRule type="expression" dxfId="37" priority="196">
      <formula>$BB11="1.ค่าบริการ(1Y)"</formula>
    </cfRule>
  </conditionalFormatting>
  <conditionalFormatting sqref="CA11">
    <cfRule type="expression" dxfId="36" priority="197">
      <formula>$BB11="1.ค่าบริการ(2Y)"</formula>
    </cfRule>
  </conditionalFormatting>
  <conditionalFormatting sqref="CA11">
    <cfRule type="expression" dxfId="35" priority="198">
      <formula>$BB11="3.กำไรจาการขายอุปกรณ์"</formula>
    </cfRule>
    <cfRule type="expression" dxfId="34" priority="199">
      <formula>$BB11="2.ค่าเชื่อมสัญญาณ"</formula>
    </cfRule>
    <cfRule type="expression" dxfId="33" priority="200">
      <formula>$BB11="1.ค่าบริการ(3Y)"</formula>
    </cfRule>
  </conditionalFormatting>
  <conditionalFormatting sqref="BR11">
    <cfRule type="expression" dxfId="32" priority="481">
      <formula>$BB11="1.ค่าบริการ(1Y)"</formula>
    </cfRule>
  </conditionalFormatting>
  <conditionalFormatting sqref="BR11">
    <cfRule type="expression" dxfId="31" priority="482">
      <formula>$BB11="1.ค่าบริการ(2Y)"</formula>
    </cfRule>
  </conditionalFormatting>
  <conditionalFormatting sqref="BR11">
    <cfRule type="expression" dxfId="30" priority="483">
      <formula>$BB11="3.กำไรจาการขายอุปกรณ์"</formula>
    </cfRule>
    <cfRule type="expression" dxfId="29" priority="484">
      <formula>$BB11="2.ค่าเชื่อมสัญญาณ"</formula>
    </cfRule>
    <cfRule type="expression" dxfId="28" priority="485">
      <formula>$BB11="1.ค่าบริการ(3Y)"</formula>
    </cfRule>
  </conditionalFormatting>
  <conditionalFormatting sqref="BV11">
    <cfRule type="expression" dxfId="27" priority="321">
      <formula>$BB11="1.ค่าบริการ(1Y)"</formula>
    </cfRule>
  </conditionalFormatting>
  <conditionalFormatting sqref="BV11">
    <cfRule type="expression" dxfId="26" priority="322">
      <formula>$BB11="1.ค่าบริการ(2Y)"</formula>
    </cfRule>
  </conditionalFormatting>
  <conditionalFormatting sqref="BV11">
    <cfRule type="expression" dxfId="25" priority="323">
      <formula>$BB11="3.กำไรจาการขายอุปกรณ์"</formula>
    </cfRule>
    <cfRule type="expression" dxfId="24" priority="324">
      <formula>$BB11="2.ค่าเชื่อมสัญญาณ"</formula>
    </cfRule>
    <cfRule type="expression" dxfId="23" priority="325">
      <formula>$BB11="1.ค่าบริการ(3Y)"</formula>
    </cfRule>
  </conditionalFormatting>
  <conditionalFormatting sqref="BV10">
    <cfRule type="expression" dxfId="22" priority="316">
      <formula>$BB10="1.ค่าบริการ(1Y)"</formula>
    </cfRule>
  </conditionalFormatting>
  <conditionalFormatting sqref="BV10">
    <cfRule type="expression" dxfId="21" priority="317">
      <formula>$BB10="1.ค่าบริการ(2Y)"</formula>
    </cfRule>
  </conditionalFormatting>
  <conditionalFormatting sqref="BV10">
    <cfRule type="expression" dxfId="20" priority="318">
      <formula>$BB10="3.กำไรจาการขายอุปกรณ์"</formula>
    </cfRule>
    <cfRule type="expression" dxfId="19" priority="319">
      <formula>$BB10="2.ค่าเชื่อมสัญญาณ"</formula>
    </cfRule>
    <cfRule type="expression" dxfId="18" priority="320">
      <formula>$BB10="1.ค่าบริการ(3Y)"</formula>
    </cfRule>
  </conditionalFormatting>
  <conditionalFormatting sqref="CA10">
    <cfRule type="expression" dxfId="17" priority="191">
      <formula>$BB10="1.ค่าบริการ(1Y)"</formula>
    </cfRule>
  </conditionalFormatting>
  <conditionalFormatting sqref="CA10">
    <cfRule type="expression" dxfId="16" priority="192">
      <formula>$BB10="1.ค่าบริการ(2Y)"</formula>
    </cfRule>
  </conditionalFormatting>
  <conditionalFormatting sqref="CA10">
    <cfRule type="expression" dxfId="15" priority="193">
      <formula>$BB10="3.กำไรจาการขายอุปกรณ์"</formula>
    </cfRule>
    <cfRule type="expression" dxfId="14" priority="194">
      <formula>$BB10="2.ค่าเชื่อมสัญญาณ"</formula>
    </cfRule>
    <cfRule type="expression" dxfId="13" priority="195">
      <formula>$BB10="1.ค่าบริการ(3Y)"</formula>
    </cfRule>
  </conditionalFormatting>
  <conditionalFormatting sqref="BR10">
    <cfRule type="expression" dxfId="12" priority="1">
      <formula>$BB10="1.ค่าบริการ(1Y)"</formula>
    </cfRule>
  </conditionalFormatting>
  <conditionalFormatting sqref="BR10">
    <cfRule type="expression" dxfId="11" priority="2">
      <formula>$BB10="1.ค่าบริการ(2Y)"</formula>
    </cfRule>
  </conditionalFormatting>
  <conditionalFormatting sqref="BR10">
    <cfRule type="expression" dxfId="10" priority="3">
      <formula>$BB10="3.กำไรจาการขายอุปกรณ์"</formula>
    </cfRule>
    <cfRule type="expression" dxfId="9" priority="4">
      <formula>$BB10="2.ค่าเชื่อมสัญญาณ"</formula>
    </cfRule>
    <cfRule type="expression" dxfId="8" priority="5">
      <formula>$BB10="1.ค่าบริการ(3Y)"</formula>
    </cfRule>
  </conditionalFormatting>
  <printOptions horizontalCentered="1"/>
  <pageMargins left="0" right="0" top="0" bottom="0" header="0" footer="0"/>
  <pageSetup paperSize="9" scale="35" fitToWidth="6" fitToHeight="0" orientation="landscape" horizontalDpi="1200" verticalDpi="1200" r:id="rId1"/>
  <colBreaks count="5" manualBreakCount="5">
    <brk id="19" min="1" max="54" man="1"/>
    <brk id="31" min="1" max="54" man="1"/>
    <brk id="52" min="1" max="54" man="1"/>
    <brk id="64" min="1" max="54" man="1"/>
    <brk id="84" min="1" max="54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9192BF9-3406-4941-9B2F-091806D04F8F}">
          <x14:formula1>
            <xm:f>MT!$V$2:$V$13</xm:f>
          </x14:formula1>
          <xm:sqref>BB29:BB35 BB10:BB27 V3:V26</xm:sqref>
        </x14:dataValidation>
        <x14:dataValidation type="list" allowBlank="1" showInputMessage="1" showErrorMessage="1" xr:uid="{CDA85628-82C9-4E62-9662-7FE585C91DFF}">
          <x14:formula1>
            <xm:f>MT!$L$2:$L$4</xm:f>
          </x14:formula1>
          <xm:sqref>Z3:Z22</xm:sqref>
        </x14:dataValidation>
        <x14:dataValidation type="list" allowBlank="1" showInputMessage="1" showErrorMessage="1" xr:uid="{076CB800-4C78-471B-B9D2-317BA7243FE1}">
          <x14:formula1>
            <xm:f>MT!$Q$2:$Q$21</xm:f>
          </x14:formula1>
          <xm:sqref>S3:U18 O3:O24</xm:sqref>
        </x14:dataValidation>
        <x14:dataValidation type="list" allowBlank="1" showInputMessage="1" showErrorMessage="1" xr:uid="{61A807F1-7512-4654-A44C-071734577432}">
          <x14:formula1>
            <xm:f>MT!$Y$2:$Y$43</xm:f>
          </x14:formula1>
          <xm:sqref>E3:E28</xm:sqref>
        </x14:dataValidation>
        <x14:dataValidation type="list" allowBlank="1" showInputMessage="1" showErrorMessage="1" xr:uid="{661CA63B-D0CE-43FE-A421-817D0C994A1C}">
          <x14:formula1>
            <xm:f>MT!$W$2:$W$12</xm:f>
          </x14:formula1>
          <xm:sqref>H3:H28</xm:sqref>
        </x14:dataValidation>
        <x14:dataValidation type="list" allowBlank="1" showInputMessage="1" showErrorMessage="1" xr:uid="{A2ED5D1A-D57B-4253-8C24-27A1F097B5B3}">
          <x14:formula1>
            <xm:f>MT!$G$3:$G$11</xm:f>
          </x14:formula1>
          <xm:sqref>W3:W22 BM4 BR4 BO4 AG6:AG14 BV4 CA4</xm:sqref>
        </x14:dataValidation>
        <x14:dataValidation type="list" allowBlank="1" showInputMessage="1" showErrorMessage="1" xr:uid="{6063A888-D410-4ECC-85CF-7B874E2DB92C}">
          <x14:formula1>
            <xm:f>MT!$Q:$Q</xm:f>
          </x14:formula1>
          <xm:sqref>B3:B1048576</xm:sqref>
        </x14:dataValidation>
        <x14:dataValidation type="list" allowBlank="1" showInputMessage="1" showErrorMessage="1" xr:uid="{FDF1029C-8986-4A70-9A69-14E17B547E5D}">
          <x14:formula1>
            <xm:f>MT!$AA:$AA</xm:f>
          </x14:formula1>
          <xm:sqref>G3:G1048576</xm:sqref>
        </x14:dataValidation>
        <x14:dataValidation type="list" allowBlank="1" showInputMessage="1" showErrorMessage="1" xr:uid="{B4132498-6957-48FE-907C-90BD570A6CEA}">
          <x14:formula1>
            <xm:f>MT!$Z:$Z</xm:f>
          </x14:formula1>
          <xm:sqref>F3:F1048576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2B42-FC80-4EB4-8DB5-73319FF77061}">
  <sheetPr>
    <tabColor rgb="FFFFFF00"/>
  </sheetPr>
  <dimension ref="A1:F56"/>
  <sheetViews>
    <sheetView view="pageBreakPreview" zoomScaleNormal="100" zoomScaleSheetLayoutView="100" workbookViewId="0">
      <selection activeCell="C21" sqref="C21"/>
    </sheetView>
  </sheetViews>
  <sheetFormatPr defaultRowHeight="14.4"/>
  <cols>
    <col min="1" max="1" width="15.6640625" bestFit="1" customWidth="1"/>
    <col min="2" max="2" width="28.21875" customWidth="1"/>
    <col min="3" max="3" width="20.6640625" customWidth="1"/>
    <col min="4" max="4" width="13.6640625" customWidth="1"/>
    <col min="5" max="5" width="16.5546875" customWidth="1"/>
    <col min="8" max="8" width="23.44140625" bestFit="1" customWidth="1"/>
    <col min="9" max="9" width="22.5546875" bestFit="1" customWidth="1"/>
  </cols>
  <sheetData>
    <row r="1" spans="1:5">
      <c r="A1" s="630" t="s">
        <v>250</v>
      </c>
      <c r="B1" s="630"/>
      <c r="C1" s="630"/>
      <c r="D1" s="630"/>
      <c r="E1" s="630"/>
    </row>
    <row r="2" spans="1:5" ht="15" thickBot="1">
      <c r="A2" s="633" t="s">
        <v>251</v>
      </c>
      <c r="B2" s="633"/>
      <c r="C2" s="633"/>
      <c r="D2" s="633"/>
      <c r="E2" s="633"/>
    </row>
    <row r="3" spans="1:5" s="125" customFormat="1" ht="18.600000000000001" thickBot="1">
      <c r="A3" s="631" t="s">
        <v>200</v>
      </c>
      <c r="B3" s="631"/>
      <c r="C3" s="631"/>
      <c r="D3" s="631"/>
      <c r="E3" s="632"/>
    </row>
    <row r="4" spans="1:5" ht="16.2">
      <c r="A4" s="108" t="s">
        <v>23</v>
      </c>
      <c r="B4" s="109" t="s">
        <v>11</v>
      </c>
      <c r="C4" s="108" t="s">
        <v>45</v>
      </c>
      <c r="D4" s="110" t="s">
        <v>24</v>
      </c>
      <c r="E4" s="111">
        <v>0.02</v>
      </c>
    </row>
    <row r="5" spans="1:5" ht="16.2">
      <c r="A5" s="511">
        <v>45566</v>
      </c>
      <c r="B5" s="512">
        <v>154080</v>
      </c>
      <c r="C5" s="512" t="str">
        <f>VLOOKUP(B5,MT!$R$1:$T$3,3,TRUE)</f>
        <v>เข้าเงื่อนไข</v>
      </c>
      <c r="D5" s="624">
        <f>SUM(B5:B7)</f>
        <v>154080</v>
      </c>
      <c r="E5" s="627">
        <f>VLOOKUP(D5,MT!$M$1:$O$3,3,TRUE)</f>
        <v>0.02</v>
      </c>
    </row>
    <row r="6" spans="1:5" ht="16.2">
      <c r="A6" s="513">
        <v>45597</v>
      </c>
      <c r="B6" s="8"/>
      <c r="C6" s="9" t="str">
        <f>VLOOKUP(B6,MT!$R$1:$T$3,3,TRUE)</f>
        <v>ไม่เข้าเงื่อนไข</v>
      </c>
      <c r="D6" s="625"/>
      <c r="E6" s="628" t="e">
        <f>VLOOKUP(D6,MT!A3:B19,2)</f>
        <v>#N/A</v>
      </c>
    </row>
    <row r="7" spans="1:5" ht="16.2">
      <c r="A7" s="514">
        <v>45627</v>
      </c>
      <c r="B7" s="515"/>
      <c r="C7" s="516" t="str">
        <f>VLOOKUP(B7,MT!$R$1:$T$3,3,TRUE)</f>
        <v>ไม่เข้าเงื่อนไข</v>
      </c>
      <c r="D7" s="626"/>
      <c r="E7" s="629" t="e">
        <f>VLOOKUP(D7,MT!A4:B20,2)</f>
        <v>#N/A</v>
      </c>
    </row>
    <row r="8" spans="1:5" ht="16.2">
      <c r="A8" s="511">
        <v>45658</v>
      </c>
      <c r="B8" s="512"/>
      <c r="C8" s="517" t="str">
        <f>VLOOKUP(B8,MT!$R$1:$T$3,3,TRUE)</f>
        <v>ไม่เข้าเงื่อนไข</v>
      </c>
      <c r="D8" s="624">
        <f>SUM(B8:B10)</f>
        <v>0</v>
      </c>
      <c r="E8" s="627">
        <f>VLOOKUP(D8,MT!$M$1:$O$3,3,TRUE)</f>
        <v>0</v>
      </c>
    </row>
    <row r="9" spans="1:5" ht="16.2">
      <c r="A9" s="513">
        <v>45689</v>
      </c>
      <c r="B9" s="8"/>
      <c r="C9" s="9" t="str">
        <f>VLOOKUP(B9,MT!$R$1:$T$3,3,TRUE)</f>
        <v>ไม่เข้าเงื่อนไข</v>
      </c>
      <c r="D9" s="625"/>
      <c r="E9" s="628" t="e">
        <f>VLOOKUP(D9,MT!A6:B22,2)</f>
        <v>#N/A</v>
      </c>
    </row>
    <row r="10" spans="1:5" ht="16.2">
      <c r="A10" s="514">
        <v>45717</v>
      </c>
      <c r="B10" s="515"/>
      <c r="C10" s="516" t="str">
        <f>VLOOKUP(B10,MT!$R$1:$T$3,3,TRUE)</f>
        <v>ไม่เข้าเงื่อนไข</v>
      </c>
      <c r="D10" s="626"/>
      <c r="E10" s="629" t="e">
        <f>VLOOKUP(D10,MT!A7:B23,2)</f>
        <v>#N/A</v>
      </c>
    </row>
    <row r="11" spans="1:5" ht="16.2">
      <c r="A11" s="511">
        <v>45748</v>
      </c>
      <c r="B11" s="512"/>
      <c r="C11" s="517" t="str">
        <f>VLOOKUP(B11,MT!$R$1:$T$3,3,TRUE)</f>
        <v>ไม่เข้าเงื่อนไข</v>
      </c>
      <c r="D11" s="624">
        <f t="shared" ref="D11" si="0">SUM(B11:B13)</f>
        <v>0</v>
      </c>
      <c r="E11" s="627">
        <f>VLOOKUP(D11,MT!$M$1:$O$3,3,TRUE)</f>
        <v>0</v>
      </c>
    </row>
    <row r="12" spans="1:5" ht="16.2">
      <c r="A12" s="513">
        <v>45778</v>
      </c>
      <c r="B12" s="8"/>
      <c r="C12" s="9" t="str">
        <f>VLOOKUP(B12,MT!$R$1:$T$3,3,TRUE)</f>
        <v>ไม่เข้าเงื่อนไข</v>
      </c>
      <c r="D12" s="625"/>
      <c r="E12" s="628" t="e">
        <f>VLOOKUP(D12,MT!A9:B25,2)</f>
        <v>#N/A</v>
      </c>
    </row>
    <row r="13" spans="1:5" ht="16.2">
      <c r="A13" s="514">
        <v>45809</v>
      </c>
      <c r="B13" s="515"/>
      <c r="C13" s="516" t="str">
        <f>VLOOKUP(B13,MT!$R$1:$T$3,3,TRUE)</f>
        <v>ไม่เข้าเงื่อนไข</v>
      </c>
      <c r="D13" s="626"/>
      <c r="E13" s="629" t="e">
        <f>VLOOKUP(D13,MT!A10:B26,2)</f>
        <v>#N/A</v>
      </c>
    </row>
    <row r="14" spans="1:5" ht="16.2">
      <c r="A14" s="511">
        <v>45839</v>
      </c>
      <c r="B14" s="512"/>
      <c r="C14" s="517" t="str">
        <f>VLOOKUP(B14,MT!$R$1:$T$3,3,TRUE)</f>
        <v>ไม่เข้าเงื่อนไข</v>
      </c>
      <c r="D14" s="624">
        <f t="shared" ref="D14" si="1">SUM(B14:B16)</f>
        <v>0</v>
      </c>
      <c r="E14" s="627">
        <f>VLOOKUP(D14,MT!$M$1:$O$3,3,TRUE)</f>
        <v>0</v>
      </c>
    </row>
    <row r="15" spans="1:5" ht="16.2">
      <c r="A15" s="513">
        <v>45870</v>
      </c>
      <c r="B15" s="8"/>
      <c r="C15" s="9" t="str">
        <f>VLOOKUP(B15,MT!$R$1:$T$3,3,TRUE)</f>
        <v>ไม่เข้าเงื่อนไข</v>
      </c>
      <c r="D15" s="625"/>
      <c r="E15" s="628" t="e">
        <f>VLOOKUP(D15,MT!A12:B28,2)</f>
        <v>#N/A</v>
      </c>
    </row>
    <row r="16" spans="1:5" ht="16.2">
      <c r="A16" s="514">
        <v>45901</v>
      </c>
      <c r="B16" s="515"/>
      <c r="C16" s="516" t="str">
        <f>VLOOKUP(B16,MT!$R$1:$T$3,3,TRUE)</f>
        <v>ไม่เข้าเงื่อนไข</v>
      </c>
      <c r="D16" s="626"/>
      <c r="E16" s="629" t="e">
        <f>VLOOKUP(D16,MT!A13:B28,2)</f>
        <v>#N/A</v>
      </c>
    </row>
    <row r="17" spans="1:6" ht="16.2">
      <c r="A17" s="107"/>
      <c r="B17" s="112"/>
      <c r="C17" s="112" t="s">
        <v>410</v>
      </c>
      <c r="D17" s="107" t="s">
        <v>25</v>
      </c>
      <c r="E17" s="112"/>
    </row>
    <row r="18" spans="1:6" ht="16.2">
      <c r="A18" s="107"/>
      <c r="B18" s="112"/>
      <c r="C18" s="112"/>
      <c r="D18" s="112"/>
      <c r="E18" s="112"/>
    </row>
    <row r="19" spans="1:6" ht="16.2">
      <c r="A19" s="107"/>
      <c r="B19" s="107"/>
      <c r="C19" s="107"/>
      <c r="D19" s="107"/>
      <c r="E19" s="107"/>
    </row>
    <row r="20" spans="1:6" ht="16.2">
      <c r="A20" s="107"/>
      <c r="B20" s="107"/>
      <c r="C20" s="107"/>
      <c r="D20" s="107"/>
      <c r="E20" s="107"/>
    </row>
    <row r="21" spans="1:6" ht="16.2">
      <c r="A21" s="107" t="s">
        <v>247</v>
      </c>
      <c r="B21" s="124"/>
      <c r="C21" s="126" t="s">
        <v>248</v>
      </c>
      <c r="D21" s="107"/>
      <c r="E21" s="107"/>
    </row>
    <row r="22" spans="1:6" ht="16.2">
      <c r="A22" s="113"/>
      <c r="B22" s="113"/>
      <c r="C22" s="113"/>
      <c r="D22" s="113"/>
      <c r="E22" s="107"/>
    </row>
    <row r="23" spans="1:6" ht="16.2">
      <c r="A23" s="106"/>
      <c r="B23" s="113"/>
      <c r="C23" s="106"/>
      <c r="D23" s="106"/>
      <c r="E23" s="107"/>
      <c r="F23" s="42"/>
    </row>
    <row r="24" spans="1:6" ht="16.2">
      <c r="A24" s="42"/>
      <c r="B24" s="113"/>
      <c r="C24" s="56"/>
      <c r="D24" s="56"/>
      <c r="E24" s="107"/>
      <c r="F24" s="42"/>
    </row>
    <row r="25" spans="1:6" ht="16.2">
      <c r="A25" s="42"/>
      <c r="B25" s="113"/>
      <c r="C25" s="42"/>
      <c r="D25" s="42" t="s">
        <v>228</v>
      </c>
      <c r="E25" s="107"/>
      <c r="F25" s="42"/>
    </row>
    <row r="26" spans="1:6" ht="16.2">
      <c r="A26" s="42"/>
      <c r="B26" s="113"/>
      <c r="C26" s="42"/>
      <c r="D26" s="42"/>
      <c r="E26" s="107"/>
      <c r="F26" s="42"/>
    </row>
    <row r="27" spans="1:6" ht="16.2">
      <c r="A27" s="42"/>
      <c r="B27" s="113"/>
      <c r="C27" s="42"/>
      <c r="D27" s="42"/>
      <c r="E27" s="107"/>
      <c r="F27" s="42"/>
    </row>
    <row r="28" spans="1:6" ht="16.2">
      <c r="A28" s="42"/>
      <c r="B28" s="113"/>
      <c r="C28" s="42"/>
      <c r="D28" s="42"/>
      <c r="E28" s="107"/>
      <c r="F28" s="42"/>
    </row>
    <row r="29" spans="1:6" ht="16.2">
      <c r="A29" s="42"/>
      <c r="B29" s="113"/>
      <c r="C29" s="42"/>
      <c r="D29" s="42"/>
      <c r="E29" s="107"/>
      <c r="F29" s="42"/>
    </row>
    <row r="30" spans="1:6" ht="16.2">
      <c r="A30" s="42"/>
      <c r="B30" s="113"/>
      <c r="C30" s="56"/>
      <c r="D30" s="56"/>
      <c r="E30" s="107"/>
      <c r="F30" s="42"/>
    </row>
    <row r="31" spans="1:6" ht="16.2">
      <c r="A31" s="42"/>
      <c r="B31" s="113"/>
      <c r="C31" s="42"/>
      <c r="D31" s="42" t="s">
        <v>228</v>
      </c>
      <c r="E31" s="107"/>
      <c r="F31" s="42"/>
    </row>
    <row r="32" spans="1:6" ht="16.2">
      <c r="A32" s="42"/>
      <c r="B32" s="113"/>
      <c r="C32" s="42"/>
      <c r="D32" s="42"/>
      <c r="E32" s="107"/>
      <c r="F32" s="42"/>
    </row>
    <row r="33" spans="1:6" ht="16.2">
      <c r="A33" s="42"/>
      <c r="B33" s="113"/>
      <c r="C33" s="42"/>
      <c r="D33" s="42"/>
      <c r="E33" s="107"/>
      <c r="F33" s="42"/>
    </row>
    <row r="34" spans="1:6" ht="16.2">
      <c r="A34" s="42"/>
      <c r="B34" s="113"/>
      <c r="C34" s="42"/>
      <c r="D34" s="42"/>
      <c r="E34" s="107"/>
      <c r="F34" s="42"/>
    </row>
    <row r="35" spans="1:6" ht="16.2">
      <c r="A35" s="42"/>
      <c r="B35" s="113"/>
      <c r="C35" s="42"/>
      <c r="D35" s="42"/>
      <c r="E35" s="107"/>
      <c r="F35" s="42"/>
    </row>
    <row r="36" spans="1:6" ht="16.2">
      <c r="A36" s="42"/>
      <c r="B36" s="113"/>
      <c r="C36" s="56"/>
      <c r="D36" s="56"/>
      <c r="E36" s="107"/>
      <c r="F36" s="42"/>
    </row>
    <row r="37" spans="1:6" ht="16.2">
      <c r="A37" s="42"/>
      <c r="B37" s="113"/>
      <c r="C37" s="42"/>
      <c r="D37" s="42" t="s">
        <v>228</v>
      </c>
      <c r="E37" s="107"/>
      <c r="F37" s="42"/>
    </row>
    <row r="38" spans="1:6" ht="16.2">
      <c r="A38" s="42"/>
      <c r="B38" s="113"/>
      <c r="C38" s="42"/>
      <c r="D38" s="42"/>
      <c r="E38" s="107"/>
      <c r="F38" s="42"/>
    </row>
    <row r="39" spans="1:6" ht="16.2">
      <c r="A39" s="42"/>
      <c r="B39" s="113"/>
      <c r="C39" s="42"/>
      <c r="D39" s="42"/>
      <c r="E39" s="107"/>
      <c r="F39" s="42"/>
    </row>
    <row r="40" spans="1:6" ht="16.2">
      <c r="A40" s="42"/>
      <c r="B40" s="113"/>
      <c r="C40" s="42"/>
      <c r="D40" s="42"/>
      <c r="E40" s="107"/>
      <c r="F40" s="42"/>
    </row>
    <row r="41" spans="1:6" ht="16.2">
      <c r="A41" s="42"/>
      <c r="B41" s="113"/>
      <c r="C41" s="42"/>
      <c r="D41" s="42"/>
      <c r="E41" s="107"/>
      <c r="F41" s="42"/>
    </row>
    <row r="42" spans="1:6" ht="16.2">
      <c r="A42" s="42"/>
      <c r="B42" s="113"/>
      <c r="C42" s="42"/>
      <c r="D42" s="42"/>
      <c r="E42" s="107"/>
      <c r="F42" s="42"/>
    </row>
    <row r="43" spans="1:6" ht="16.2">
      <c r="A43" s="42"/>
      <c r="B43" s="113"/>
      <c r="C43" s="56"/>
      <c r="D43" s="56"/>
      <c r="E43" s="107"/>
      <c r="F43" s="42"/>
    </row>
    <row r="44" spans="1:6" ht="16.2">
      <c r="A44" s="42"/>
      <c r="B44" s="113"/>
      <c r="C44" s="42"/>
      <c r="D44" s="42" t="s">
        <v>228</v>
      </c>
      <c r="E44" s="107"/>
      <c r="F44" s="42"/>
    </row>
    <row r="45" spans="1:6" ht="16.2">
      <c r="A45" s="42"/>
      <c r="B45" s="113"/>
      <c r="C45" s="42"/>
      <c r="D45" s="42"/>
      <c r="E45" s="107"/>
      <c r="F45" s="42"/>
    </row>
    <row r="46" spans="1:6" ht="16.2">
      <c r="B46" s="42"/>
      <c r="E46" s="107"/>
    </row>
    <row r="47" spans="1:6">
      <c r="B47" s="42"/>
    </row>
    <row r="48" spans="1:6">
      <c r="B48" s="42"/>
    </row>
    <row r="49" spans="2:2">
      <c r="B49" s="42"/>
    </row>
    <row r="50" spans="2:2">
      <c r="B50" s="42"/>
    </row>
    <row r="51" spans="2:2">
      <c r="B51" s="42"/>
    </row>
    <row r="52" spans="2:2">
      <c r="B52" s="42"/>
    </row>
    <row r="53" spans="2:2">
      <c r="B53" s="42"/>
    </row>
    <row r="54" spans="2:2">
      <c r="B54" s="42"/>
    </row>
    <row r="55" spans="2:2">
      <c r="B55" s="42"/>
    </row>
    <row r="56" spans="2:2">
      <c r="B56" s="42"/>
    </row>
  </sheetData>
  <mergeCells count="11">
    <mergeCell ref="D14:D16"/>
    <mergeCell ref="E14:E16"/>
    <mergeCell ref="A1:E1"/>
    <mergeCell ref="D5:D7"/>
    <mergeCell ref="E5:E7"/>
    <mergeCell ref="D8:D10"/>
    <mergeCell ref="E8:E10"/>
    <mergeCell ref="D11:D13"/>
    <mergeCell ref="E11:E13"/>
    <mergeCell ref="A3:E3"/>
    <mergeCell ref="A2:E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B373-18F7-46DF-8EC9-063F222DECDB}">
  <sheetPr filterMode="1"/>
  <dimension ref="A1:H42"/>
  <sheetViews>
    <sheetView topLeftCell="B1" zoomScale="140" zoomScaleNormal="140" workbookViewId="0">
      <selection activeCell="C45" sqref="C45"/>
    </sheetView>
  </sheetViews>
  <sheetFormatPr defaultColWidth="8.88671875" defaultRowHeight="15"/>
  <cols>
    <col min="1" max="1" width="3.44140625" style="130" bestFit="1" customWidth="1"/>
    <col min="2" max="2" width="10.21875" style="164" bestFit="1" customWidth="1"/>
    <col min="3" max="3" width="59.88671875" style="134" bestFit="1" customWidth="1"/>
    <col min="4" max="4" width="8.21875" style="170" bestFit="1" customWidth="1"/>
    <col min="5" max="5" width="16" style="134" bestFit="1" customWidth="1"/>
    <col min="6" max="6" width="32.88671875" style="134" bestFit="1" customWidth="1"/>
    <col min="7" max="7" width="10.21875" style="153" bestFit="1" customWidth="1"/>
    <col min="8" max="8" width="4.33203125" style="134" bestFit="1" customWidth="1"/>
    <col min="9" max="16384" width="8.88671875" style="134"/>
  </cols>
  <sheetData>
    <row r="1" spans="1:8">
      <c r="B1" s="131" t="s">
        <v>252</v>
      </c>
      <c r="C1" s="132" t="s">
        <v>253</v>
      </c>
      <c r="D1" s="133" t="s">
        <v>254</v>
      </c>
      <c r="E1" s="132"/>
      <c r="F1" s="131" t="s">
        <v>4</v>
      </c>
      <c r="G1" s="131" t="s">
        <v>254</v>
      </c>
    </row>
    <row r="2" spans="1:8" ht="30" hidden="1">
      <c r="A2" s="135"/>
      <c r="B2" s="136" t="s">
        <v>255</v>
      </c>
      <c r="C2" s="136" t="s">
        <v>255</v>
      </c>
      <c r="D2" s="137">
        <v>0.05</v>
      </c>
      <c r="F2" s="138" t="s">
        <v>256</v>
      </c>
      <c r="G2" s="139">
        <v>10</v>
      </c>
    </row>
    <row r="3" spans="1:8" hidden="1">
      <c r="A3" s="140">
        <v>1.1000000000000001</v>
      </c>
      <c r="B3" s="141" t="s">
        <v>257</v>
      </c>
      <c r="C3" s="142" t="s">
        <v>258</v>
      </c>
      <c r="D3" s="143"/>
      <c r="F3" s="138"/>
      <c r="G3" s="139"/>
    </row>
    <row r="4" spans="1:8" hidden="1">
      <c r="A4" s="140" t="s">
        <v>259</v>
      </c>
      <c r="B4" s="144" t="s">
        <v>204</v>
      </c>
      <c r="C4" s="145" t="s">
        <v>260</v>
      </c>
      <c r="D4" s="146">
        <v>0.02</v>
      </c>
      <c r="F4" s="147" t="s">
        <v>261</v>
      </c>
      <c r="G4" s="148">
        <v>10</v>
      </c>
    </row>
    <row r="5" spans="1:8" hidden="1">
      <c r="A5" s="140" t="s">
        <v>262</v>
      </c>
      <c r="B5" s="144" t="s">
        <v>204</v>
      </c>
      <c r="C5" s="145" t="s">
        <v>263</v>
      </c>
      <c r="D5" s="146">
        <v>0.08</v>
      </c>
      <c r="F5" s="147" t="s">
        <v>264</v>
      </c>
      <c r="G5" s="148">
        <v>10</v>
      </c>
      <c r="H5" s="134" t="s">
        <v>265</v>
      </c>
    </row>
    <row r="6" spans="1:8" hidden="1">
      <c r="A6" s="140">
        <v>2</v>
      </c>
      <c r="B6" s="149" t="s">
        <v>257</v>
      </c>
      <c r="C6" s="150" t="s">
        <v>266</v>
      </c>
      <c r="D6" s="143">
        <v>0</v>
      </c>
      <c r="F6" s="147" t="s">
        <v>206</v>
      </c>
      <c r="G6" s="148">
        <v>10</v>
      </c>
      <c r="H6" s="134" t="s">
        <v>265</v>
      </c>
    </row>
    <row r="7" spans="1:8" hidden="1">
      <c r="A7" s="140">
        <v>3</v>
      </c>
      <c r="B7" s="149" t="s">
        <v>257</v>
      </c>
      <c r="C7" s="150" t="s">
        <v>267</v>
      </c>
      <c r="D7" s="143">
        <v>0</v>
      </c>
      <c r="G7" s="147" t="s">
        <v>268</v>
      </c>
      <c r="H7" s="148" t="s">
        <v>269</v>
      </c>
    </row>
    <row r="8" spans="1:8" hidden="1">
      <c r="A8" s="151">
        <v>4</v>
      </c>
      <c r="B8" s="149" t="s">
        <v>257</v>
      </c>
      <c r="C8" s="150" t="s">
        <v>270</v>
      </c>
      <c r="D8" s="143">
        <v>0.04</v>
      </c>
      <c r="E8" s="134" t="s">
        <v>271</v>
      </c>
      <c r="G8" s="152"/>
      <c r="H8" s="153"/>
    </row>
    <row r="9" spans="1:8">
      <c r="A9" s="140">
        <v>5</v>
      </c>
      <c r="B9" s="154" t="s">
        <v>217</v>
      </c>
      <c r="C9" s="155" t="s">
        <v>272</v>
      </c>
      <c r="D9" s="156">
        <v>0.01</v>
      </c>
      <c r="G9" s="134"/>
      <c r="H9" s="153"/>
    </row>
    <row r="10" spans="1:8" hidden="1">
      <c r="A10" s="151">
        <v>6</v>
      </c>
      <c r="B10" s="149" t="s">
        <v>257</v>
      </c>
      <c r="C10" s="150" t="s">
        <v>273</v>
      </c>
      <c r="D10" s="143">
        <v>0.04</v>
      </c>
    </row>
    <row r="11" spans="1:8" hidden="1">
      <c r="A11" s="140">
        <v>7</v>
      </c>
      <c r="B11" s="149" t="s">
        <v>257</v>
      </c>
      <c r="C11" s="150" t="s">
        <v>274</v>
      </c>
      <c r="D11" s="143">
        <v>0.4</v>
      </c>
    </row>
    <row r="12" spans="1:8" hidden="1">
      <c r="A12" s="151">
        <v>8</v>
      </c>
      <c r="B12" s="149" t="s">
        <v>257</v>
      </c>
      <c r="C12" s="150" t="s">
        <v>275</v>
      </c>
      <c r="D12" s="143">
        <v>0.02</v>
      </c>
      <c r="E12" s="134" t="s">
        <v>276</v>
      </c>
    </row>
    <row r="13" spans="1:8">
      <c r="A13" s="140">
        <v>9</v>
      </c>
      <c r="B13" s="154" t="s">
        <v>217</v>
      </c>
      <c r="C13" s="155" t="s">
        <v>277</v>
      </c>
      <c r="D13" s="156">
        <v>0.01</v>
      </c>
    </row>
    <row r="14" spans="1:8" hidden="1">
      <c r="A14" s="151">
        <v>10</v>
      </c>
      <c r="B14" s="157" t="s">
        <v>278</v>
      </c>
      <c r="C14" s="158" t="s">
        <v>279</v>
      </c>
      <c r="D14" s="159">
        <v>0.1</v>
      </c>
    </row>
    <row r="15" spans="1:8">
      <c r="A15" s="140">
        <v>11</v>
      </c>
      <c r="B15" s="154" t="s">
        <v>217</v>
      </c>
      <c r="C15" s="155" t="s">
        <v>280</v>
      </c>
      <c r="D15" s="156">
        <v>0.01</v>
      </c>
    </row>
    <row r="16" spans="1:8" hidden="1">
      <c r="A16" s="160">
        <v>12</v>
      </c>
      <c r="B16" s="149" t="s">
        <v>257</v>
      </c>
      <c r="C16" s="150" t="s">
        <v>281</v>
      </c>
      <c r="D16" s="143">
        <v>0.02</v>
      </c>
    </row>
    <row r="17" spans="1:5" hidden="1">
      <c r="A17" s="140">
        <v>13</v>
      </c>
      <c r="B17" s="149" t="s">
        <v>257</v>
      </c>
      <c r="C17" s="150" t="s">
        <v>282</v>
      </c>
      <c r="D17" s="143">
        <v>0.04</v>
      </c>
      <c r="E17" s="134" t="s">
        <v>283</v>
      </c>
    </row>
    <row r="18" spans="1:5">
      <c r="A18" s="140">
        <v>14</v>
      </c>
      <c r="B18" s="154" t="s">
        <v>217</v>
      </c>
      <c r="C18" s="155" t="s">
        <v>284</v>
      </c>
      <c r="D18" s="156">
        <v>0.01</v>
      </c>
      <c r="E18" s="134" t="s">
        <v>285</v>
      </c>
    </row>
    <row r="19" spans="1:5">
      <c r="A19" s="140">
        <v>15</v>
      </c>
      <c r="B19" s="154" t="s">
        <v>217</v>
      </c>
      <c r="C19" s="155" t="s">
        <v>286</v>
      </c>
      <c r="D19" s="156">
        <v>0.01</v>
      </c>
      <c r="E19" s="134" t="s">
        <v>287</v>
      </c>
    </row>
    <row r="20" spans="1:5">
      <c r="A20" s="140">
        <v>16</v>
      </c>
      <c r="B20" s="154" t="s">
        <v>217</v>
      </c>
      <c r="C20" s="155" t="s">
        <v>288</v>
      </c>
      <c r="D20" s="156">
        <v>0.01</v>
      </c>
      <c r="E20" s="134" t="s">
        <v>289</v>
      </c>
    </row>
    <row r="21" spans="1:5">
      <c r="A21" s="140">
        <v>17</v>
      </c>
      <c r="B21" s="154" t="s">
        <v>217</v>
      </c>
      <c r="C21" s="155" t="s">
        <v>290</v>
      </c>
      <c r="D21" s="156">
        <v>0.01</v>
      </c>
    </row>
    <row r="22" spans="1:5">
      <c r="A22" s="140">
        <v>18</v>
      </c>
      <c r="B22" s="154" t="s">
        <v>217</v>
      </c>
      <c r="C22" s="155" t="s">
        <v>291</v>
      </c>
      <c r="D22" s="156">
        <v>0.01</v>
      </c>
    </row>
    <row r="23" spans="1:5">
      <c r="A23" s="140">
        <v>19</v>
      </c>
      <c r="B23" s="154" t="s">
        <v>217</v>
      </c>
      <c r="C23" s="155" t="s">
        <v>292</v>
      </c>
      <c r="D23" s="161">
        <v>5.0000000000000001E-3</v>
      </c>
    </row>
    <row r="24" spans="1:5" hidden="1">
      <c r="A24" s="140">
        <v>20</v>
      </c>
      <c r="B24" s="149" t="s">
        <v>257</v>
      </c>
      <c r="C24" s="150" t="s">
        <v>293</v>
      </c>
      <c r="D24" s="143">
        <v>0.02</v>
      </c>
    </row>
    <row r="25" spans="1:5" hidden="1">
      <c r="A25" s="140">
        <v>21</v>
      </c>
      <c r="B25" s="149" t="s">
        <v>257</v>
      </c>
      <c r="C25" s="150" t="s">
        <v>294</v>
      </c>
      <c r="D25" s="143">
        <v>0.02</v>
      </c>
      <c r="E25" s="134" t="s">
        <v>2</v>
      </c>
    </row>
    <row r="26" spans="1:5">
      <c r="A26" s="140">
        <v>22</v>
      </c>
      <c r="B26" s="154" t="s">
        <v>217</v>
      </c>
      <c r="C26" s="155" t="s">
        <v>295</v>
      </c>
      <c r="D26" s="156">
        <v>0.01</v>
      </c>
    </row>
    <row r="27" spans="1:5" hidden="1">
      <c r="A27" s="140">
        <v>23</v>
      </c>
      <c r="B27" s="149" t="s">
        <v>257</v>
      </c>
      <c r="C27" s="150" t="s">
        <v>296</v>
      </c>
      <c r="D27" s="143">
        <v>0</v>
      </c>
    </row>
    <row r="28" spans="1:5">
      <c r="A28" s="140">
        <v>24</v>
      </c>
      <c r="B28" s="154" t="s">
        <v>217</v>
      </c>
      <c r="C28" s="155" t="s">
        <v>297</v>
      </c>
      <c r="D28" s="161">
        <v>5.0000000000000001E-3</v>
      </c>
    </row>
    <row r="29" spans="1:5" hidden="1">
      <c r="A29" s="140">
        <v>25</v>
      </c>
      <c r="B29" s="155" t="s">
        <v>298</v>
      </c>
      <c r="C29" s="155" t="s">
        <v>298</v>
      </c>
      <c r="D29" s="156">
        <v>0.05</v>
      </c>
    </row>
    <row r="30" spans="1:5" hidden="1">
      <c r="A30" s="140">
        <v>26</v>
      </c>
      <c r="B30" s="162" t="s">
        <v>299</v>
      </c>
      <c r="C30" s="163" t="s">
        <v>300</v>
      </c>
      <c r="D30" s="134"/>
    </row>
    <row r="32" spans="1:5">
      <c r="C32" s="165" t="s">
        <v>301</v>
      </c>
      <c r="D32" s="166"/>
    </row>
    <row r="33" spans="3:4">
      <c r="C33" s="165" t="s">
        <v>302</v>
      </c>
      <c r="D33" s="166"/>
    </row>
    <row r="34" spans="3:4">
      <c r="C34" s="165" t="s">
        <v>303</v>
      </c>
      <c r="D34" s="166"/>
    </row>
    <row r="35" spans="3:4">
      <c r="C35" s="167" t="s">
        <v>223</v>
      </c>
      <c r="D35" s="168" t="s">
        <v>304</v>
      </c>
    </row>
    <row r="36" spans="3:4">
      <c r="C36" s="169" t="s">
        <v>217</v>
      </c>
      <c r="D36" s="168">
        <v>0.1</v>
      </c>
    </row>
    <row r="37" spans="3:4">
      <c r="C37" s="169" t="s">
        <v>257</v>
      </c>
      <c r="D37" s="168">
        <v>0.60000000000000009</v>
      </c>
    </row>
    <row r="38" spans="3:4">
      <c r="C38" s="169" t="s">
        <v>278</v>
      </c>
      <c r="D38" s="168">
        <v>0.1</v>
      </c>
    </row>
    <row r="39" spans="3:4">
      <c r="C39" s="169" t="s">
        <v>204</v>
      </c>
      <c r="D39" s="168">
        <v>0.1</v>
      </c>
    </row>
    <row r="40" spans="3:4">
      <c r="C40" s="169" t="s">
        <v>255</v>
      </c>
      <c r="D40" s="168">
        <v>0.05</v>
      </c>
    </row>
    <row r="41" spans="3:4">
      <c r="C41" s="169" t="s">
        <v>298</v>
      </c>
      <c r="D41" s="168">
        <v>0.05</v>
      </c>
    </row>
    <row r="42" spans="3:4">
      <c r="C42" s="169" t="s">
        <v>224</v>
      </c>
      <c r="D42" s="168">
        <v>1</v>
      </c>
    </row>
  </sheetData>
  <autoFilter ref="A1:C30" xr:uid="{00000000-0009-0000-0000-000001000000}">
    <filterColumn colId="1">
      <filters>
        <filter val="OS"/>
      </filters>
    </filterColumn>
  </autoFilter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E6FD-0819-4600-8AEB-1E91E6D8959C}">
  <dimension ref="A1:S40"/>
  <sheetViews>
    <sheetView view="pageBreakPreview" zoomScale="90" zoomScaleNormal="100" zoomScaleSheetLayoutView="90" workbookViewId="0">
      <selection activeCell="I30" sqref="I30"/>
    </sheetView>
  </sheetViews>
  <sheetFormatPr defaultColWidth="8.88671875" defaultRowHeight="13.2" customHeight="1"/>
  <cols>
    <col min="1" max="1" width="21.109375" style="117" bestFit="1" customWidth="1"/>
    <col min="2" max="16" width="10.44140625" style="115" customWidth="1"/>
    <col min="17" max="16384" width="8.88671875" style="115"/>
  </cols>
  <sheetData>
    <row r="1" spans="1:16" ht="13.2" customHeight="1">
      <c r="A1" s="114" t="s">
        <v>11</v>
      </c>
      <c r="E1" s="118"/>
      <c r="H1" s="118"/>
      <c r="K1" s="118"/>
      <c r="N1" s="118"/>
    </row>
    <row r="2" spans="1:16" s="122" customFormat="1" ht="13.2" customHeight="1">
      <c r="A2" s="119" t="s">
        <v>84</v>
      </c>
      <c r="B2" s="120">
        <v>45566</v>
      </c>
      <c r="C2" s="120">
        <v>45597</v>
      </c>
      <c r="D2" s="120">
        <v>45627</v>
      </c>
      <c r="E2" s="121">
        <v>45658</v>
      </c>
      <c r="F2" s="120">
        <v>45689</v>
      </c>
      <c r="G2" s="120">
        <v>45717</v>
      </c>
      <c r="H2" s="121">
        <v>45748</v>
      </c>
      <c r="I2" s="120">
        <v>45778</v>
      </c>
      <c r="J2" s="120">
        <v>45809</v>
      </c>
      <c r="K2" s="121">
        <v>45839</v>
      </c>
      <c r="L2" s="120">
        <v>45870</v>
      </c>
      <c r="M2" s="120">
        <v>45901</v>
      </c>
      <c r="N2" s="121">
        <v>45931</v>
      </c>
      <c r="O2" s="120">
        <v>45962</v>
      </c>
      <c r="P2" s="120">
        <v>45992</v>
      </c>
    </row>
    <row r="3" spans="1:16" ht="13.2" customHeight="1">
      <c r="A3" s="116"/>
      <c r="E3" s="118"/>
      <c r="H3" s="118"/>
      <c r="K3" s="118"/>
      <c r="N3" s="118"/>
    </row>
    <row r="4" spans="1:16" ht="13.2" customHeight="1">
      <c r="A4" s="116" t="s">
        <v>225</v>
      </c>
      <c r="E4" s="118"/>
      <c r="H4" s="118"/>
      <c r="K4" s="118"/>
      <c r="N4" s="118"/>
    </row>
    <row r="5" spans="1:16" ht="13.2" customHeight="1">
      <c r="A5" s="116"/>
      <c r="E5" s="118"/>
      <c r="H5" s="118"/>
      <c r="K5" s="118"/>
      <c r="N5" s="118"/>
    </row>
    <row r="6" spans="1:16" ht="13.2" customHeight="1">
      <c r="A6" s="116" t="s">
        <v>66</v>
      </c>
      <c r="E6" s="118"/>
      <c r="H6" s="118"/>
      <c r="K6" s="118"/>
      <c r="N6" s="118"/>
    </row>
    <row r="7" spans="1:16" ht="13.2" customHeight="1">
      <c r="A7" s="116"/>
      <c r="E7" s="118"/>
      <c r="H7" s="118"/>
      <c r="K7" s="118"/>
      <c r="N7" s="118"/>
    </row>
    <row r="8" spans="1:16" ht="13.2" customHeight="1">
      <c r="A8" s="116" t="s">
        <v>67</v>
      </c>
      <c r="E8" s="118"/>
      <c r="H8" s="118"/>
      <c r="K8" s="118"/>
      <c r="N8" s="118"/>
    </row>
    <row r="9" spans="1:16" ht="13.2" customHeight="1">
      <c r="A9" s="116"/>
      <c r="E9" s="118"/>
      <c r="H9" s="118"/>
      <c r="K9" s="118"/>
      <c r="N9" s="118"/>
    </row>
    <row r="10" spans="1:16" ht="13.2" customHeight="1">
      <c r="A10" s="116" t="s">
        <v>68</v>
      </c>
      <c r="E10" s="118"/>
      <c r="H10" s="118"/>
      <c r="K10" s="118"/>
      <c r="N10" s="118"/>
    </row>
    <row r="11" spans="1:16" ht="13.2" customHeight="1">
      <c r="A11" s="116"/>
      <c r="E11" s="118"/>
      <c r="H11" s="118"/>
      <c r="K11" s="118"/>
      <c r="N11" s="118"/>
    </row>
    <row r="12" spans="1:16" ht="13.2" customHeight="1">
      <c r="A12" s="116" t="s">
        <v>69</v>
      </c>
      <c r="E12" s="118"/>
      <c r="H12" s="118"/>
      <c r="K12" s="118"/>
      <c r="N12" s="118"/>
    </row>
    <row r="13" spans="1:16" ht="13.2" customHeight="1">
      <c r="A13" s="116"/>
      <c r="E13" s="118"/>
      <c r="H13" s="118"/>
      <c r="K13" s="118"/>
      <c r="N13" s="118"/>
    </row>
    <row r="14" spans="1:16" ht="13.2" customHeight="1">
      <c r="A14" s="116" t="s">
        <v>70</v>
      </c>
      <c r="E14" s="118"/>
      <c r="H14" s="118"/>
      <c r="K14" s="118"/>
      <c r="N14" s="118"/>
    </row>
    <row r="15" spans="1:16" ht="13.2" customHeight="1">
      <c r="A15" s="116"/>
      <c r="E15" s="118"/>
      <c r="H15" s="118"/>
      <c r="K15" s="118"/>
      <c r="N15" s="118"/>
    </row>
    <row r="16" spans="1:16" ht="13.2" customHeight="1">
      <c r="A16" s="116" t="s">
        <v>71</v>
      </c>
      <c r="E16" s="118"/>
      <c r="H16" s="118"/>
      <c r="K16" s="118"/>
      <c r="N16" s="118"/>
    </row>
    <row r="17" spans="1:14" ht="13.2" customHeight="1">
      <c r="A17" s="116"/>
      <c r="E17" s="118"/>
      <c r="H17" s="118"/>
      <c r="K17" s="118"/>
      <c r="N17" s="118"/>
    </row>
    <row r="18" spans="1:14" ht="13.2" customHeight="1">
      <c r="A18" s="116" t="s">
        <v>72</v>
      </c>
      <c r="E18" s="118"/>
      <c r="H18" s="118"/>
      <c r="K18" s="118"/>
      <c r="N18" s="118"/>
    </row>
    <row r="19" spans="1:14" ht="13.2" customHeight="1">
      <c r="A19" s="116"/>
      <c r="E19" s="118"/>
      <c r="H19" s="118"/>
      <c r="K19" s="118"/>
      <c r="N19" s="118"/>
    </row>
    <row r="20" spans="1:14" ht="13.2" customHeight="1">
      <c r="A20" s="117" t="s">
        <v>73</v>
      </c>
      <c r="E20" s="118"/>
      <c r="H20" s="118"/>
      <c r="K20" s="118"/>
      <c r="N20" s="118"/>
    </row>
    <row r="21" spans="1:14" ht="13.2" customHeight="1">
      <c r="E21" s="118"/>
      <c r="H21" s="118"/>
      <c r="K21" s="118"/>
      <c r="N21" s="118"/>
    </row>
    <row r="22" spans="1:14" ht="13.2" customHeight="1">
      <c r="A22" s="117" t="s">
        <v>74</v>
      </c>
      <c r="E22" s="118"/>
      <c r="H22" s="118"/>
      <c r="K22" s="118"/>
      <c r="N22" s="118"/>
    </row>
    <row r="23" spans="1:14" ht="13.2" customHeight="1">
      <c r="E23" s="118"/>
      <c r="H23" s="118"/>
      <c r="K23" s="118"/>
      <c r="N23" s="118"/>
    </row>
    <row r="24" spans="1:14" ht="13.2" customHeight="1">
      <c r="A24" s="117" t="s">
        <v>75</v>
      </c>
      <c r="E24" s="118"/>
      <c r="H24" s="118"/>
      <c r="K24" s="118"/>
      <c r="N24" s="118"/>
    </row>
    <row r="25" spans="1:14" ht="13.2" customHeight="1">
      <c r="E25" s="118"/>
      <c r="H25" s="118"/>
      <c r="K25" s="118"/>
      <c r="N25" s="118"/>
    </row>
    <row r="26" spans="1:14" ht="13.2" customHeight="1">
      <c r="A26" s="117" t="s">
        <v>76</v>
      </c>
      <c r="E26" s="118"/>
      <c r="H26" s="118"/>
      <c r="K26" s="118"/>
      <c r="N26" s="118"/>
    </row>
    <row r="27" spans="1:14" ht="13.2" customHeight="1">
      <c r="E27" s="118"/>
      <c r="H27" s="118"/>
      <c r="K27" s="118"/>
      <c r="N27" s="118"/>
    </row>
    <row r="28" spans="1:14" ht="13.2" customHeight="1">
      <c r="A28" s="117" t="s">
        <v>77</v>
      </c>
      <c r="E28" s="118"/>
      <c r="H28" s="118"/>
      <c r="K28" s="118"/>
      <c r="N28" s="118"/>
    </row>
    <row r="29" spans="1:14" ht="13.2" customHeight="1">
      <c r="E29" s="118"/>
      <c r="H29" s="118"/>
      <c r="K29" s="118"/>
      <c r="N29" s="118"/>
    </row>
    <row r="30" spans="1:14" ht="13.2" customHeight="1">
      <c r="A30" s="117" t="s">
        <v>78</v>
      </c>
      <c r="E30" s="118"/>
      <c r="H30" s="118"/>
      <c r="K30" s="118"/>
      <c r="N30" s="118"/>
    </row>
    <row r="31" spans="1:14" ht="13.2" customHeight="1">
      <c r="E31" s="118"/>
      <c r="H31" s="118"/>
      <c r="K31" s="118"/>
      <c r="N31" s="118"/>
    </row>
    <row r="32" spans="1:14" ht="13.2" customHeight="1">
      <c r="A32" s="117" t="s">
        <v>79</v>
      </c>
      <c r="E32" s="118"/>
      <c r="H32" s="118"/>
      <c r="K32" s="118"/>
      <c r="N32" s="118"/>
    </row>
    <row r="33" spans="1:19" ht="13.2" customHeight="1">
      <c r="E33" s="118"/>
      <c r="H33" s="118"/>
      <c r="K33" s="118"/>
      <c r="N33" s="118"/>
    </row>
    <row r="34" spans="1:19" ht="13.2" customHeight="1">
      <c r="A34" s="117" t="s">
        <v>80</v>
      </c>
      <c r="E34" s="118"/>
      <c r="H34" s="118"/>
      <c r="K34" s="118"/>
      <c r="N34" s="118"/>
    </row>
    <row r="36" spans="1:19" ht="13.2" customHeight="1">
      <c r="A36" s="102"/>
    </row>
    <row r="37" spans="1:19" ht="13.2" customHeight="1">
      <c r="A37" s="103" t="s">
        <v>229</v>
      </c>
    </row>
    <row r="38" spans="1:19" ht="13.2" customHeight="1">
      <c r="A38" s="102" t="s">
        <v>229</v>
      </c>
    </row>
    <row r="39" spans="1:19" ht="13.2" customHeight="1" thickBot="1">
      <c r="A39" s="104" t="s">
        <v>229</v>
      </c>
    </row>
    <row r="40" spans="1:19" ht="13.2" customHeight="1" thickTop="1">
      <c r="B40" s="123">
        <f>SUM(B3:B39)</f>
        <v>0</v>
      </c>
      <c r="C40" s="123">
        <f t="shared" ref="C40:S40" si="0">SUM(C3:C39)</f>
        <v>0</v>
      </c>
      <c r="D40" s="123">
        <f t="shared" si="0"/>
        <v>0</v>
      </c>
      <c r="E40" s="123">
        <f t="shared" si="0"/>
        <v>0</v>
      </c>
      <c r="F40" s="123">
        <f t="shared" si="0"/>
        <v>0</v>
      </c>
      <c r="G40" s="123">
        <f t="shared" si="0"/>
        <v>0</v>
      </c>
      <c r="H40" s="123">
        <f t="shared" si="0"/>
        <v>0</v>
      </c>
      <c r="I40" s="123">
        <f t="shared" si="0"/>
        <v>0</v>
      </c>
      <c r="J40" s="123">
        <f t="shared" si="0"/>
        <v>0</v>
      </c>
      <c r="K40" s="123">
        <f t="shared" si="0"/>
        <v>0</v>
      </c>
      <c r="L40" s="123">
        <f t="shared" si="0"/>
        <v>0</v>
      </c>
      <c r="M40" s="123">
        <f t="shared" si="0"/>
        <v>0</v>
      </c>
      <c r="N40" s="123">
        <f t="shared" si="0"/>
        <v>0</v>
      </c>
      <c r="O40" s="123">
        <f t="shared" si="0"/>
        <v>0</v>
      </c>
      <c r="P40" s="123">
        <f t="shared" si="0"/>
        <v>0</v>
      </c>
      <c r="Q40" s="123">
        <f t="shared" si="0"/>
        <v>0</v>
      </c>
      <c r="R40" s="123">
        <f t="shared" si="0"/>
        <v>0</v>
      </c>
      <c r="S40" s="123">
        <f t="shared" si="0"/>
        <v>0</v>
      </c>
    </row>
  </sheetData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62546-96DA-46E3-95B7-AA8704E47D54}">
          <x14:formula1>
            <xm:f>MT!$V$2:$V$13</xm:f>
          </x14:formula1>
          <xm:sqref>A3:A15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38E8-F98C-4A16-963E-24E9A082AA74}">
  <dimension ref="A1:AB43"/>
  <sheetViews>
    <sheetView zoomScale="140" zoomScaleNormal="140" workbookViewId="0">
      <selection activeCell="G14" sqref="G14"/>
    </sheetView>
  </sheetViews>
  <sheetFormatPr defaultColWidth="8.88671875" defaultRowHeight="16.2"/>
  <cols>
    <col min="1" max="1" width="16" style="2" bestFit="1" customWidth="1"/>
    <col min="2" max="2" width="11.6640625" style="2" bestFit="1" customWidth="1"/>
    <col min="3" max="3" width="12.44140625" style="3" customWidth="1"/>
    <col min="4" max="4" width="11.33203125" style="2" bestFit="1" customWidth="1"/>
    <col min="5" max="5" width="2" style="2" bestFit="1" customWidth="1"/>
    <col min="6" max="6" width="5.5546875" style="6" bestFit="1" customWidth="1"/>
    <col min="7" max="7" width="25" style="2" bestFit="1" customWidth="1"/>
    <col min="8" max="8" width="8.88671875" style="2"/>
    <col min="9" max="9" width="11.77734375" style="2" bestFit="1" customWidth="1"/>
    <col min="10" max="12" width="8.88671875" style="2"/>
    <col min="13" max="13" width="13" style="2" bestFit="1" customWidth="1"/>
    <col min="14" max="14" width="7.77734375" style="2" bestFit="1" customWidth="1"/>
    <col min="15" max="15" width="12" style="2" bestFit="1" customWidth="1"/>
    <col min="16" max="17" width="8.88671875" style="2"/>
    <col min="18" max="18" width="13" style="2" bestFit="1" customWidth="1"/>
    <col min="19" max="19" width="12.33203125" style="2" bestFit="1" customWidth="1"/>
    <col min="20" max="20" width="12" style="2" bestFit="1" customWidth="1"/>
    <col min="21" max="21" width="8.88671875" style="10"/>
    <col min="22" max="22" width="17.88671875" style="2" bestFit="1" customWidth="1"/>
    <col min="23" max="23" width="12.77734375" style="2" customWidth="1"/>
    <col min="24" max="24" width="13.33203125" style="2" customWidth="1"/>
    <col min="25" max="25" width="13.109375" style="2" bestFit="1" customWidth="1"/>
    <col min="26" max="26" width="8.109375" style="2" customWidth="1"/>
    <col min="27" max="16384" width="8.88671875" style="2"/>
  </cols>
  <sheetData>
    <row r="1" spans="1:28">
      <c r="A1" s="12"/>
      <c r="B1" s="13" t="s">
        <v>41</v>
      </c>
      <c r="C1" s="14" t="s">
        <v>0</v>
      </c>
      <c r="D1" s="14" t="s">
        <v>2</v>
      </c>
      <c r="M1" s="15" t="s">
        <v>41</v>
      </c>
      <c r="N1" s="14" t="s">
        <v>0</v>
      </c>
      <c r="O1" s="14" t="s">
        <v>42</v>
      </c>
      <c r="Q1" s="2" t="s">
        <v>44</v>
      </c>
      <c r="R1" s="15" t="s">
        <v>41</v>
      </c>
      <c r="S1" s="14" t="s">
        <v>0</v>
      </c>
      <c r="T1" s="14" t="s">
        <v>42</v>
      </c>
      <c r="V1" s="30" t="s">
        <v>81</v>
      </c>
      <c r="W1" s="30" t="s">
        <v>83</v>
      </c>
      <c r="X1" s="30" t="s">
        <v>111</v>
      </c>
      <c r="Y1" s="30" t="s">
        <v>111</v>
      </c>
      <c r="Z1" s="31" t="s">
        <v>185</v>
      </c>
      <c r="AA1" s="31" t="s">
        <v>186</v>
      </c>
      <c r="AB1" s="59" t="s">
        <v>240</v>
      </c>
    </row>
    <row r="2" spans="1:28">
      <c r="A2" s="12"/>
      <c r="B2" s="12">
        <v>0</v>
      </c>
      <c r="C2" s="16" t="s">
        <v>43</v>
      </c>
      <c r="D2" s="17">
        <v>0</v>
      </c>
      <c r="G2" s="18"/>
      <c r="H2" s="19"/>
      <c r="I2" s="20" t="s">
        <v>6</v>
      </c>
      <c r="J2" s="20" t="s">
        <v>7</v>
      </c>
      <c r="L2" s="6" t="s">
        <v>20</v>
      </c>
      <c r="M2" s="12">
        <v>0</v>
      </c>
      <c r="N2" s="16" t="s">
        <v>249</v>
      </c>
      <c r="O2" s="17">
        <v>0</v>
      </c>
      <c r="Q2" s="7">
        <v>45292</v>
      </c>
      <c r="R2" s="12">
        <v>0</v>
      </c>
      <c r="S2" s="16" t="s">
        <v>47</v>
      </c>
      <c r="T2" s="17" t="s">
        <v>49</v>
      </c>
      <c r="U2" s="10" t="s">
        <v>46</v>
      </c>
      <c r="V2" s="2" t="s">
        <v>225</v>
      </c>
      <c r="W2" s="2" t="s">
        <v>87</v>
      </c>
      <c r="X2" s="21" t="s">
        <v>139</v>
      </c>
      <c r="Y2" s="32" t="s">
        <v>112</v>
      </c>
      <c r="Z2" s="20" t="s">
        <v>145</v>
      </c>
      <c r="AA2" s="20" t="s">
        <v>187</v>
      </c>
      <c r="AB2" s="27">
        <v>25000</v>
      </c>
    </row>
    <row r="3" spans="1:28">
      <c r="A3" s="22" t="s">
        <v>1</v>
      </c>
      <c r="B3" s="36">
        <v>49999</v>
      </c>
      <c r="C3" s="37">
        <v>50000</v>
      </c>
      <c r="D3" s="38">
        <v>0.03</v>
      </c>
      <c r="G3" s="24" t="s">
        <v>13</v>
      </c>
      <c r="H3" s="19"/>
      <c r="I3" s="18">
        <v>12</v>
      </c>
      <c r="J3" s="5">
        <f>I3/$I$3</f>
        <v>1</v>
      </c>
      <c r="L3" s="6" t="s">
        <v>21</v>
      </c>
      <c r="M3" s="22">
        <v>149999</v>
      </c>
      <c r="N3" s="4">
        <v>150000</v>
      </c>
      <c r="O3" s="23">
        <v>0.02</v>
      </c>
      <c r="Q3" s="7">
        <v>45323</v>
      </c>
      <c r="R3" s="22">
        <v>20001</v>
      </c>
      <c r="S3" s="4" t="s">
        <v>48</v>
      </c>
      <c r="T3" s="23" t="s">
        <v>50</v>
      </c>
      <c r="U3" s="10">
        <v>0</v>
      </c>
      <c r="V3" s="2" t="s">
        <v>66</v>
      </c>
      <c r="W3" s="2" t="s">
        <v>86</v>
      </c>
      <c r="X3" s="21" t="s">
        <v>140</v>
      </c>
      <c r="Y3" s="32" t="s">
        <v>113</v>
      </c>
      <c r="Z3" s="20" t="s">
        <v>146</v>
      </c>
      <c r="AA3" s="20" t="s">
        <v>187</v>
      </c>
      <c r="AB3" s="27">
        <v>25000</v>
      </c>
    </row>
    <row r="4" spans="1:28">
      <c r="A4" s="12"/>
      <c r="B4" s="18">
        <v>50001</v>
      </c>
      <c r="C4" s="39" t="s">
        <v>40</v>
      </c>
      <c r="D4" s="38">
        <v>3.3000000000000002E-2</v>
      </c>
      <c r="G4" s="24" t="s">
        <v>12</v>
      </c>
      <c r="H4" s="19"/>
      <c r="I4" s="18">
        <v>24</v>
      </c>
      <c r="J4" s="5">
        <f>I4/$I$3</f>
        <v>2</v>
      </c>
      <c r="L4" s="6" t="s">
        <v>22</v>
      </c>
      <c r="Q4" s="7">
        <v>45352</v>
      </c>
      <c r="V4" s="2" t="s">
        <v>67</v>
      </c>
      <c r="W4" s="2" t="s">
        <v>88</v>
      </c>
      <c r="X4" s="21" t="s">
        <v>141</v>
      </c>
      <c r="Y4" s="32" t="s">
        <v>114</v>
      </c>
      <c r="Z4" s="20" t="s">
        <v>147</v>
      </c>
      <c r="AA4" s="20" t="s">
        <v>187</v>
      </c>
      <c r="AB4" s="27">
        <v>25000</v>
      </c>
    </row>
    <row r="5" spans="1:28">
      <c r="A5" s="12"/>
      <c r="B5" s="18">
        <v>60001</v>
      </c>
      <c r="C5" s="39" t="s">
        <v>26</v>
      </c>
      <c r="D5" s="40">
        <v>3.5999999999999997E-2</v>
      </c>
      <c r="G5" s="24" t="s">
        <v>14</v>
      </c>
      <c r="H5" s="19"/>
      <c r="I5" s="18">
        <v>36</v>
      </c>
      <c r="J5" s="5">
        <f>I5/$I$3</f>
        <v>3</v>
      </c>
      <c r="L5" s="11"/>
      <c r="Q5" s="7">
        <v>45383</v>
      </c>
      <c r="V5" s="2" t="s">
        <v>68</v>
      </c>
      <c r="W5" s="2" t="s">
        <v>92</v>
      </c>
      <c r="X5" s="21" t="s">
        <v>115</v>
      </c>
      <c r="Y5" s="32" t="s">
        <v>115</v>
      </c>
      <c r="Z5" s="20" t="s">
        <v>148</v>
      </c>
      <c r="AA5" s="20" t="s">
        <v>187</v>
      </c>
      <c r="AB5" s="27">
        <v>25000</v>
      </c>
    </row>
    <row r="6" spans="1:28">
      <c r="A6" s="12"/>
      <c r="B6" s="18">
        <v>70001</v>
      </c>
      <c r="C6" s="39" t="s">
        <v>27</v>
      </c>
      <c r="D6" s="38">
        <v>0.04</v>
      </c>
      <c r="G6" s="24" t="s">
        <v>337</v>
      </c>
      <c r="H6" s="19"/>
      <c r="I6" s="18">
        <v>48</v>
      </c>
      <c r="J6" s="5">
        <f t="shared" ref="J6:J7" si="0">I6/$I$3</f>
        <v>4</v>
      </c>
      <c r="Q6" s="7">
        <v>45413</v>
      </c>
      <c r="V6" s="2" t="s">
        <v>69</v>
      </c>
      <c r="W6" s="2" t="s">
        <v>89</v>
      </c>
      <c r="X6" s="21" t="s">
        <v>142</v>
      </c>
      <c r="Y6" s="32" t="s">
        <v>116</v>
      </c>
      <c r="Z6" s="20" t="s">
        <v>149</v>
      </c>
      <c r="AA6" s="20" t="s">
        <v>187</v>
      </c>
      <c r="AB6" s="27">
        <v>25000</v>
      </c>
    </row>
    <row r="7" spans="1:28">
      <c r="A7" s="12"/>
      <c r="B7" s="18">
        <v>80001</v>
      </c>
      <c r="C7" s="39" t="s">
        <v>28</v>
      </c>
      <c r="D7" s="38">
        <v>4.2999999999999997E-2</v>
      </c>
      <c r="G7" s="24" t="s">
        <v>338</v>
      </c>
      <c r="H7" s="19"/>
      <c r="I7" s="18">
        <v>60</v>
      </c>
      <c r="J7" s="5">
        <f t="shared" si="0"/>
        <v>5</v>
      </c>
      <c r="Q7" s="7">
        <v>45444</v>
      </c>
      <c r="V7" s="2" t="s">
        <v>70</v>
      </c>
      <c r="W7" s="2" t="s">
        <v>90</v>
      </c>
      <c r="X7" s="21" t="s">
        <v>143</v>
      </c>
      <c r="Y7" s="32" t="s">
        <v>117</v>
      </c>
      <c r="Z7" s="20" t="s">
        <v>150</v>
      </c>
      <c r="AA7" s="20" t="s">
        <v>187</v>
      </c>
      <c r="AB7" s="27">
        <v>25000</v>
      </c>
    </row>
    <row r="8" spans="1:28">
      <c r="A8" s="12"/>
      <c r="B8" s="18">
        <v>90001</v>
      </c>
      <c r="C8" s="39" t="s">
        <v>29</v>
      </c>
      <c r="D8" s="38">
        <v>4.5999999999999999E-2</v>
      </c>
      <c r="G8" s="25" t="s">
        <v>10</v>
      </c>
      <c r="H8" s="26">
        <v>0.25</v>
      </c>
      <c r="I8" s="27"/>
      <c r="Q8" s="7">
        <v>45474</v>
      </c>
      <c r="V8" s="2" t="s">
        <v>71</v>
      </c>
      <c r="W8" s="2" t="s">
        <v>91</v>
      </c>
      <c r="X8" s="21" t="s">
        <v>144</v>
      </c>
      <c r="Y8" s="32" t="s">
        <v>130</v>
      </c>
      <c r="Z8" s="20" t="s">
        <v>167</v>
      </c>
      <c r="AA8" s="20" t="s">
        <v>159</v>
      </c>
      <c r="AB8" s="27">
        <v>25000</v>
      </c>
    </row>
    <row r="9" spans="1:28">
      <c r="A9" s="12"/>
      <c r="B9" s="18">
        <v>100001</v>
      </c>
      <c r="C9" s="39" t="s">
        <v>30</v>
      </c>
      <c r="D9" s="38">
        <v>0.05</v>
      </c>
      <c r="G9" s="5" t="s">
        <v>5</v>
      </c>
      <c r="H9" s="26">
        <v>0.25</v>
      </c>
      <c r="I9" s="27"/>
      <c r="Q9" s="7">
        <v>45505</v>
      </c>
      <c r="V9" s="2" t="s">
        <v>72</v>
      </c>
      <c r="W9" s="2" t="s">
        <v>93</v>
      </c>
      <c r="X9" s="21" t="s">
        <v>119</v>
      </c>
      <c r="Y9" s="32" t="s">
        <v>131</v>
      </c>
      <c r="Z9" s="20" t="s">
        <v>168</v>
      </c>
      <c r="AA9" s="20" t="s">
        <v>159</v>
      </c>
      <c r="AB9" s="27">
        <v>25000</v>
      </c>
    </row>
    <row r="10" spans="1:28">
      <c r="A10" s="12"/>
      <c r="B10" s="18">
        <v>110001</v>
      </c>
      <c r="C10" s="39" t="s">
        <v>31</v>
      </c>
      <c r="D10" s="38">
        <v>5.2999999999999999E-2</v>
      </c>
      <c r="G10" s="28" t="s">
        <v>58</v>
      </c>
      <c r="H10" s="26">
        <v>0.03</v>
      </c>
      <c r="Q10" s="7">
        <v>45536</v>
      </c>
      <c r="V10" s="2" t="s">
        <v>73</v>
      </c>
      <c r="W10" s="2" t="s">
        <v>94</v>
      </c>
      <c r="X10" s="21" t="s">
        <v>120</v>
      </c>
      <c r="Y10" s="32" t="s">
        <v>132</v>
      </c>
      <c r="Z10" s="20" t="s">
        <v>169</v>
      </c>
      <c r="AA10" s="20" t="s">
        <v>159</v>
      </c>
      <c r="AB10" s="27">
        <v>25000</v>
      </c>
    </row>
    <row r="11" spans="1:28">
      <c r="A11" s="12"/>
      <c r="B11" s="18">
        <v>120001</v>
      </c>
      <c r="C11" s="39" t="s">
        <v>32</v>
      </c>
      <c r="D11" s="38">
        <v>5.6000000000000001E-2</v>
      </c>
      <c r="G11" s="28" t="s">
        <v>57</v>
      </c>
      <c r="H11" s="26">
        <v>0.01</v>
      </c>
      <c r="Q11" s="7">
        <v>45566</v>
      </c>
      <c r="V11" s="2" t="s">
        <v>74</v>
      </c>
      <c r="W11" s="2" t="s">
        <v>95</v>
      </c>
      <c r="X11" s="21" t="s">
        <v>97</v>
      </c>
      <c r="Y11" s="32" t="s">
        <v>133</v>
      </c>
      <c r="Z11" s="20" t="s">
        <v>170</v>
      </c>
      <c r="AA11" s="20" t="s">
        <v>159</v>
      </c>
      <c r="AB11" s="27">
        <v>20000</v>
      </c>
    </row>
    <row r="12" spans="1:28">
      <c r="A12" s="12"/>
      <c r="B12" s="18">
        <v>130001</v>
      </c>
      <c r="C12" s="39" t="s">
        <v>33</v>
      </c>
      <c r="D12" s="38">
        <v>0.06</v>
      </c>
      <c r="G12" s="11"/>
      <c r="Q12" s="7">
        <v>45597</v>
      </c>
      <c r="V12" s="2" t="s">
        <v>75</v>
      </c>
      <c r="W12" s="11"/>
      <c r="X12" s="21" t="s">
        <v>100</v>
      </c>
      <c r="Y12" s="32" t="s">
        <v>134</v>
      </c>
      <c r="Z12" s="20" t="s">
        <v>171</v>
      </c>
      <c r="AA12" s="20" t="s">
        <v>159</v>
      </c>
      <c r="AB12" s="27">
        <v>20000</v>
      </c>
    </row>
    <row r="13" spans="1:28">
      <c r="A13" s="12"/>
      <c r="B13" s="18">
        <v>140001</v>
      </c>
      <c r="C13" s="39" t="s">
        <v>34</v>
      </c>
      <c r="D13" s="38">
        <v>6.3E-2</v>
      </c>
      <c r="Q13" s="7">
        <v>45627</v>
      </c>
      <c r="V13" s="2" t="s">
        <v>76</v>
      </c>
      <c r="X13" s="21" t="s">
        <v>99</v>
      </c>
      <c r="Y13" s="32" t="s">
        <v>121</v>
      </c>
      <c r="Z13" s="20" t="s">
        <v>155</v>
      </c>
      <c r="AA13" s="20" t="s">
        <v>156</v>
      </c>
      <c r="AB13" s="27">
        <v>20000</v>
      </c>
    </row>
    <row r="14" spans="1:28">
      <c r="A14" s="12"/>
      <c r="B14" s="18">
        <v>150001</v>
      </c>
      <c r="C14" s="39" t="s">
        <v>35</v>
      </c>
      <c r="D14" s="38">
        <v>6.6000000000000003E-2</v>
      </c>
      <c r="F14" s="6" t="s">
        <v>207</v>
      </c>
      <c r="Q14" s="7">
        <v>45658</v>
      </c>
      <c r="V14" s="2" t="s">
        <v>77</v>
      </c>
      <c r="X14" s="21" t="s">
        <v>98</v>
      </c>
      <c r="Y14" s="32" t="s">
        <v>122</v>
      </c>
      <c r="Z14" s="20" t="s">
        <v>157</v>
      </c>
      <c r="AA14" s="20" t="s">
        <v>156</v>
      </c>
      <c r="AB14" s="27">
        <v>20000</v>
      </c>
    </row>
    <row r="15" spans="1:28">
      <c r="A15" s="12"/>
      <c r="B15" s="18">
        <v>160001</v>
      </c>
      <c r="C15" s="39" t="s">
        <v>36</v>
      </c>
      <c r="D15" s="38">
        <v>7.0000000000000007E-2</v>
      </c>
      <c r="F15" s="6" t="s">
        <v>207</v>
      </c>
      <c r="Q15" s="7">
        <v>45689</v>
      </c>
      <c r="V15" s="2" t="s">
        <v>78</v>
      </c>
      <c r="Y15" s="32" t="s">
        <v>123</v>
      </c>
      <c r="Z15" s="20" t="s">
        <v>158</v>
      </c>
      <c r="AA15" s="20" t="s">
        <v>156</v>
      </c>
      <c r="AB15" s="27">
        <v>20000</v>
      </c>
    </row>
    <row r="16" spans="1:28">
      <c r="A16" s="12"/>
      <c r="B16" s="18">
        <v>170001</v>
      </c>
      <c r="C16" s="39" t="s">
        <v>37</v>
      </c>
      <c r="D16" s="38">
        <v>7.2999999999999995E-2</v>
      </c>
      <c r="F16" s="6" t="s">
        <v>207</v>
      </c>
      <c r="Q16" s="7">
        <v>45717</v>
      </c>
      <c r="V16" s="2" t="s">
        <v>79</v>
      </c>
      <c r="Y16" s="32" t="s">
        <v>124</v>
      </c>
      <c r="Z16" s="20" t="s">
        <v>160</v>
      </c>
      <c r="AA16" s="20" t="s">
        <v>156</v>
      </c>
      <c r="AB16" s="27">
        <v>20000</v>
      </c>
    </row>
    <row r="17" spans="1:28">
      <c r="A17" s="12"/>
      <c r="B17" s="18">
        <v>180001</v>
      </c>
      <c r="C17" s="39" t="s">
        <v>38</v>
      </c>
      <c r="D17" s="38">
        <v>7.5999999999999998E-2</v>
      </c>
      <c r="F17" s="6" t="s">
        <v>207</v>
      </c>
      <c r="Q17" s="7">
        <v>45748</v>
      </c>
      <c r="V17" s="2" t="s">
        <v>80</v>
      </c>
      <c r="Y17" s="32" t="s">
        <v>125</v>
      </c>
      <c r="Z17" s="20" t="s">
        <v>162</v>
      </c>
      <c r="AA17" s="20" t="s">
        <v>156</v>
      </c>
      <c r="AB17" s="27">
        <v>20000</v>
      </c>
    </row>
    <row r="18" spans="1:28">
      <c r="A18" s="12"/>
      <c r="B18" s="18">
        <v>190001</v>
      </c>
      <c r="C18" s="39" t="s">
        <v>39</v>
      </c>
      <c r="D18" s="38">
        <v>0.08</v>
      </c>
      <c r="F18" s="6" t="s">
        <v>207</v>
      </c>
      <c r="Q18" s="7">
        <v>45778</v>
      </c>
      <c r="V18" s="11"/>
      <c r="Y18" s="32" t="s">
        <v>126</v>
      </c>
      <c r="Z18" s="20" t="s">
        <v>163</v>
      </c>
      <c r="AA18" s="20" t="s">
        <v>161</v>
      </c>
    </row>
    <row r="19" spans="1:28">
      <c r="A19" s="27"/>
      <c r="B19" s="27"/>
      <c r="C19" s="29"/>
      <c r="D19" s="27"/>
      <c r="Q19" s="7">
        <v>45809</v>
      </c>
      <c r="Y19" s="32" t="s">
        <v>127</v>
      </c>
      <c r="Z19" s="20" t="s">
        <v>164</v>
      </c>
      <c r="AA19" s="20" t="s">
        <v>161</v>
      </c>
    </row>
    <row r="20" spans="1:28">
      <c r="A20" s="27"/>
      <c r="B20" s="27"/>
      <c r="C20" s="29"/>
      <c r="D20" s="27"/>
      <c r="Q20" s="2" t="s">
        <v>238</v>
      </c>
      <c r="Y20" s="32" t="s">
        <v>128</v>
      </c>
      <c r="Z20" s="20" t="s">
        <v>165</v>
      </c>
      <c r="AA20" s="20" t="s">
        <v>161</v>
      </c>
    </row>
    <row r="21" spans="1:28">
      <c r="C21" s="2"/>
      <c r="Q21" s="2" t="s">
        <v>239</v>
      </c>
      <c r="Y21" s="32" t="s">
        <v>129</v>
      </c>
      <c r="Z21" s="20" t="s">
        <v>166</v>
      </c>
      <c r="AA21" s="20" t="s">
        <v>161</v>
      </c>
    </row>
    <row r="22" spans="1:28">
      <c r="C22" s="2"/>
      <c r="Y22" s="32" t="s">
        <v>118</v>
      </c>
      <c r="Z22" s="20" t="s">
        <v>152</v>
      </c>
      <c r="AA22" s="20" t="s">
        <v>151</v>
      </c>
    </row>
    <row r="23" spans="1:28">
      <c r="C23" s="2"/>
      <c r="Y23" s="33" t="s">
        <v>119</v>
      </c>
      <c r="Z23" s="20" t="s">
        <v>153</v>
      </c>
      <c r="AA23" s="20" t="s">
        <v>151</v>
      </c>
    </row>
    <row r="24" spans="1:28">
      <c r="C24" s="2"/>
      <c r="Y24" s="33" t="s">
        <v>120</v>
      </c>
      <c r="Z24" s="20" t="s">
        <v>154</v>
      </c>
      <c r="AA24" s="20" t="s">
        <v>151</v>
      </c>
    </row>
    <row r="25" spans="1:28">
      <c r="C25" s="2"/>
      <c r="Y25" s="32" t="s">
        <v>135</v>
      </c>
      <c r="Z25" s="20" t="s">
        <v>172</v>
      </c>
      <c r="AA25" s="20" t="s">
        <v>173</v>
      </c>
    </row>
    <row r="26" spans="1:28">
      <c r="C26" s="2"/>
      <c r="Y26" s="33" t="s">
        <v>136</v>
      </c>
      <c r="Z26" s="20" t="s">
        <v>174</v>
      </c>
      <c r="AA26" s="20" t="s">
        <v>173</v>
      </c>
    </row>
    <row r="27" spans="1:28">
      <c r="Y27" s="33" t="s">
        <v>195</v>
      </c>
      <c r="Z27" s="20" t="s">
        <v>197</v>
      </c>
      <c r="AA27" s="20" t="s">
        <v>199</v>
      </c>
    </row>
    <row r="28" spans="1:28">
      <c r="Y28" s="33" t="s">
        <v>196</v>
      </c>
      <c r="Z28" s="20" t="s">
        <v>198</v>
      </c>
      <c r="AA28" s="20" t="s">
        <v>199</v>
      </c>
    </row>
    <row r="29" spans="1:28">
      <c r="Y29" s="34" t="s">
        <v>109</v>
      </c>
      <c r="Z29" s="35" t="s">
        <v>175</v>
      </c>
      <c r="AA29" s="35" t="s">
        <v>176</v>
      </c>
    </row>
    <row r="30" spans="1:28">
      <c r="Y30" s="34" t="s">
        <v>108</v>
      </c>
      <c r="Z30" s="35" t="s">
        <v>180</v>
      </c>
      <c r="AA30" s="35" t="s">
        <v>176</v>
      </c>
    </row>
    <row r="31" spans="1:28">
      <c r="Y31" s="34" t="s">
        <v>138</v>
      </c>
      <c r="Z31" s="35" t="s">
        <v>183</v>
      </c>
      <c r="AA31" s="35" t="s">
        <v>176</v>
      </c>
    </row>
    <row r="32" spans="1:28">
      <c r="C32" s="2"/>
      <c r="Y32" s="34" t="s">
        <v>107</v>
      </c>
      <c r="Z32" s="35" t="s">
        <v>181</v>
      </c>
      <c r="AA32" s="35" t="s">
        <v>182</v>
      </c>
    </row>
    <row r="33" spans="3:27">
      <c r="C33" s="2"/>
      <c r="Y33" s="34" t="s">
        <v>106</v>
      </c>
      <c r="Z33" s="35" t="s">
        <v>184</v>
      </c>
      <c r="AA33" s="35" t="s">
        <v>182</v>
      </c>
    </row>
    <row r="34" spans="3:27">
      <c r="Y34" s="34" t="s">
        <v>102</v>
      </c>
      <c r="Z34" s="35" t="s">
        <v>188</v>
      </c>
      <c r="AA34" s="35" t="s">
        <v>182</v>
      </c>
    </row>
    <row r="35" spans="3:27">
      <c r="Y35" s="34" t="s">
        <v>194</v>
      </c>
      <c r="Z35" s="35" t="s">
        <v>189</v>
      </c>
      <c r="AA35" s="35" t="s">
        <v>182</v>
      </c>
    </row>
    <row r="36" spans="3:27">
      <c r="Y36" s="34" t="s">
        <v>105</v>
      </c>
      <c r="Z36" s="35" t="s">
        <v>190</v>
      </c>
      <c r="AA36" s="35" t="s">
        <v>179</v>
      </c>
    </row>
    <row r="37" spans="3:27">
      <c r="Y37" s="34" t="s">
        <v>191</v>
      </c>
      <c r="Z37" s="35" t="s">
        <v>192</v>
      </c>
      <c r="AA37" s="35" t="s">
        <v>179</v>
      </c>
    </row>
    <row r="38" spans="3:27">
      <c r="Y38" s="34" t="s">
        <v>101</v>
      </c>
      <c r="Z38" s="35" t="s">
        <v>177</v>
      </c>
      <c r="AA38" s="35" t="s">
        <v>193</v>
      </c>
    </row>
    <row r="39" spans="3:27">
      <c r="Y39" s="34" t="s">
        <v>103</v>
      </c>
      <c r="Z39" s="35" t="s">
        <v>178</v>
      </c>
      <c r="AA39" s="35" t="s">
        <v>193</v>
      </c>
    </row>
    <row r="40" spans="3:27">
      <c r="Y40" s="34" t="s">
        <v>104</v>
      </c>
      <c r="Z40" s="35" t="s">
        <v>163</v>
      </c>
      <c r="AA40" s="35" t="s">
        <v>193</v>
      </c>
    </row>
    <row r="41" spans="3:27">
      <c r="Y41" s="34" t="s">
        <v>137</v>
      </c>
      <c r="Z41" s="35" t="s">
        <v>175</v>
      </c>
      <c r="AA41" s="35" t="s">
        <v>193</v>
      </c>
    </row>
    <row r="42" spans="3:27">
      <c r="Y42" s="34" t="s">
        <v>110</v>
      </c>
      <c r="Z42" s="35"/>
      <c r="AA42" s="35"/>
    </row>
    <row r="43" spans="3:27">
      <c r="Y43" s="11"/>
      <c r="Z43" s="11"/>
      <c r="AA43" s="11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เช็ค</vt:lpstr>
      <vt:lpstr>เบิกค่าคอมรายเดือน</vt:lpstr>
      <vt:lpstr>เบิกค่าคอมไตรมาส</vt:lpstr>
      <vt:lpstr>กระบวนการขายใหม่ (2)</vt:lpstr>
      <vt:lpstr>สถิติการจ่ายค่าคอม</vt:lpstr>
      <vt:lpstr>MT</vt:lpstr>
      <vt:lpstr>เบิกค่าคอมไตรมาส!Print_Area</vt:lpstr>
      <vt:lpstr>เบิกค่าคอมรายเดือน!Print_Area</vt:lpstr>
      <vt:lpstr>สถิติการจ่ายค่าคอม!Print_Area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2024-11-19T08:21:11Z</cp:lastPrinted>
  <dcterms:created xsi:type="dcterms:W3CDTF">2024-08-27T06:30:32Z</dcterms:created>
  <dcterms:modified xsi:type="dcterms:W3CDTF">2024-11-19T08:31:37Z</dcterms:modified>
</cp:coreProperties>
</file>