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ค่าคอม\ค่าคอม ปี2567\เคเบิล\"/>
    </mc:Choice>
  </mc:AlternateContent>
  <xr:revisionPtr revIDLastSave="0" documentId="13_ncr:1_{50B7A33F-AD25-4DDB-A955-F3F67FB15813}" xr6:coauthVersionLast="47" xr6:coauthVersionMax="47" xr10:uidLastSave="{00000000-0000-0000-0000-000000000000}"/>
  <bookViews>
    <workbookView xWindow="-108" yWindow="-108" windowWidth="23256" windowHeight="12456" firstSheet="6" activeTab="8" xr2:uid="{03E56EA4-1E6E-4344-BF4C-D2A3220AE1B3}"/>
  </bookViews>
  <sheets>
    <sheet name="มกราคม" sheetId="1" r:id="rId1"/>
    <sheet name="กุมภาพันธ์" sheetId="2" r:id="rId2"/>
    <sheet name="มีนาคม" sheetId="3" r:id="rId3"/>
    <sheet name="เมษายน" sheetId="5" r:id="rId4"/>
    <sheet name="พฤษภาคม" sheetId="6" r:id="rId5"/>
    <sheet name="มิถุนายน" sheetId="7" r:id="rId6"/>
    <sheet name="กรกฎาคม" sheetId="9" r:id="rId7"/>
    <sheet name="สิงหาคม" sheetId="11" r:id="rId8"/>
    <sheet name="กันยายน" sheetId="12" r:id="rId9"/>
  </sheets>
  <definedNames>
    <definedName name="_xlnm._FilterDatabase" localSheetId="5" hidden="1">มิถุนายน!$A$2:$AB$3</definedName>
    <definedName name="_xlnm.Print_Area" localSheetId="4">พฤษภาคม!$A$1:$X$55</definedName>
    <definedName name="_xlnm.Print_Area" localSheetId="5">มิถุนายน!$A$1:$X$56</definedName>
    <definedName name="_xlnm.Print_Area" localSheetId="3">เมษายน!$A$1:$X$76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0" i="12" l="1"/>
  <c r="T16" i="12"/>
  <c r="T15" i="12"/>
  <c r="T14" i="12"/>
  <c r="T13" i="12"/>
  <c r="T11" i="12"/>
  <c r="T9" i="12"/>
  <c r="T3" i="12"/>
  <c r="T2" i="12"/>
  <c r="I35" i="12"/>
  <c r="J35" i="12"/>
  <c r="H35" i="12"/>
  <c r="N35" i="12"/>
  <c r="O35" i="12"/>
  <c r="P35" i="12"/>
  <c r="M35" i="12"/>
  <c r="H33" i="12"/>
  <c r="I33" i="12" s="1"/>
  <c r="H32" i="12"/>
  <c r="I32" i="12" s="1"/>
  <c r="H31" i="12"/>
  <c r="I31" i="12" s="1"/>
  <c r="H30" i="12"/>
  <c r="I30" i="12" s="1"/>
  <c r="H29" i="12"/>
  <c r="I29" i="12" s="1"/>
  <c r="I28" i="12"/>
  <c r="H28" i="12"/>
  <c r="H27" i="12"/>
  <c r="I27" i="12" s="1"/>
  <c r="I26" i="12"/>
  <c r="H26" i="12"/>
  <c r="H25" i="12"/>
  <c r="I25" i="12" s="1"/>
  <c r="H24" i="12"/>
  <c r="I24" i="12" s="1"/>
  <c r="H23" i="12"/>
  <c r="I23" i="12" s="1"/>
  <c r="H22" i="12"/>
  <c r="M22" i="12" s="1"/>
  <c r="H21" i="12"/>
  <c r="I21" i="12" s="1"/>
  <c r="H20" i="12"/>
  <c r="I20" i="12" s="1"/>
  <c r="I19" i="12"/>
  <c r="H19" i="12"/>
  <c r="H18" i="12"/>
  <c r="I18" i="12" s="1"/>
  <c r="H17" i="12"/>
  <c r="M17" i="12" s="1"/>
  <c r="I16" i="12"/>
  <c r="H16" i="12"/>
  <c r="H15" i="12"/>
  <c r="I15" i="12" s="1"/>
  <c r="H14" i="12"/>
  <c r="I14" i="12" s="1"/>
  <c r="H13" i="12"/>
  <c r="I13" i="12" s="1"/>
  <c r="H12" i="12"/>
  <c r="I12" i="12" s="1"/>
  <c r="H11" i="12"/>
  <c r="I11" i="12" s="1"/>
  <c r="I10" i="12"/>
  <c r="H10" i="12"/>
  <c r="H9" i="12"/>
  <c r="I9" i="12" s="1"/>
  <c r="H8" i="12"/>
  <c r="M8" i="12" s="1"/>
  <c r="P8" i="12" s="1"/>
  <c r="H7" i="12"/>
  <c r="I7" i="12" s="1"/>
  <c r="H6" i="12"/>
  <c r="I6" i="12" s="1"/>
  <c r="H4" i="12"/>
  <c r="M4" i="12" s="1"/>
  <c r="H5" i="12"/>
  <c r="M5" i="12" s="1"/>
  <c r="W34" i="12"/>
  <c r="M33" i="12"/>
  <c r="W32" i="12"/>
  <c r="X32" i="12" s="1"/>
  <c r="Y32" i="12" s="1"/>
  <c r="M32" i="12"/>
  <c r="N32" i="12" s="1"/>
  <c r="M31" i="12"/>
  <c r="P31" i="12" s="1"/>
  <c r="M30" i="12"/>
  <c r="M29" i="12"/>
  <c r="M28" i="12"/>
  <c r="N28" i="12" s="1"/>
  <c r="M27" i="12"/>
  <c r="P27" i="12" s="1"/>
  <c r="M26" i="12"/>
  <c r="M25" i="12"/>
  <c r="N25" i="12" s="1"/>
  <c r="M24" i="12"/>
  <c r="M23" i="12"/>
  <c r="N23" i="12" s="1"/>
  <c r="M21" i="12"/>
  <c r="N21" i="12" s="1"/>
  <c r="M18" i="12"/>
  <c r="M16" i="12"/>
  <c r="P16" i="12" s="1"/>
  <c r="M15" i="12"/>
  <c r="M14" i="12"/>
  <c r="P14" i="12" s="1"/>
  <c r="W33" i="12" s="1"/>
  <c r="M13" i="12"/>
  <c r="M10" i="12"/>
  <c r="M9" i="12"/>
  <c r="P9" i="12" s="1"/>
  <c r="M6" i="12"/>
  <c r="P6" i="12" s="1"/>
  <c r="H9" i="11"/>
  <c r="I9" i="11" s="1"/>
  <c r="H8" i="11"/>
  <c r="I8" i="11" s="1"/>
  <c r="H50" i="11"/>
  <c r="I50" i="11" s="1"/>
  <c r="H49" i="11"/>
  <c r="I49" i="11" s="1"/>
  <c r="H48" i="11"/>
  <c r="I48" i="11" s="1"/>
  <c r="H47" i="11"/>
  <c r="I47" i="11" s="1"/>
  <c r="H46" i="11"/>
  <c r="I46" i="11" s="1"/>
  <c r="H45" i="11"/>
  <c r="I45" i="11" s="1"/>
  <c r="H44" i="11"/>
  <c r="I44" i="11" s="1"/>
  <c r="H43" i="11"/>
  <c r="I43" i="11" s="1"/>
  <c r="H42" i="11"/>
  <c r="I42" i="11" s="1"/>
  <c r="H41" i="11"/>
  <c r="I41" i="11" s="1"/>
  <c r="H40" i="11"/>
  <c r="I40" i="11" s="1"/>
  <c r="H39" i="11"/>
  <c r="I39" i="11" s="1"/>
  <c r="H38" i="11"/>
  <c r="I38" i="11" s="1"/>
  <c r="H37" i="11"/>
  <c r="I37" i="11" s="1"/>
  <c r="H36" i="11"/>
  <c r="I36" i="11" s="1"/>
  <c r="H35" i="11"/>
  <c r="I35" i="11" s="1"/>
  <c r="H34" i="11"/>
  <c r="I34" i="11" s="1"/>
  <c r="H33" i="11"/>
  <c r="I33" i="11" s="1"/>
  <c r="H32" i="11"/>
  <c r="I32" i="11" s="1"/>
  <c r="H31" i="11"/>
  <c r="I31" i="11" s="1"/>
  <c r="H30" i="11"/>
  <c r="I30" i="11" s="1"/>
  <c r="H29" i="11"/>
  <c r="I29" i="11" s="1"/>
  <c r="H28" i="11"/>
  <c r="I28" i="11" s="1"/>
  <c r="H27" i="11"/>
  <c r="I27" i="11" s="1"/>
  <c r="H26" i="11"/>
  <c r="I26" i="11" s="1"/>
  <c r="H25" i="11"/>
  <c r="I25" i="11" s="1"/>
  <c r="H24" i="11"/>
  <c r="I24" i="11" s="1"/>
  <c r="H23" i="11"/>
  <c r="I23" i="11" s="1"/>
  <c r="H21" i="11"/>
  <c r="I21" i="11" s="1"/>
  <c r="H20" i="11"/>
  <c r="I20" i="11" s="1"/>
  <c r="H22" i="11"/>
  <c r="I22" i="11" s="1"/>
  <c r="H19" i="11"/>
  <c r="I19" i="11" s="1"/>
  <c r="H18" i="11"/>
  <c r="I18" i="11" s="1"/>
  <c r="H17" i="11"/>
  <c r="I17" i="11" s="1"/>
  <c r="H16" i="11"/>
  <c r="I16" i="11" s="1"/>
  <c r="H15" i="11"/>
  <c r="I15" i="11" s="1"/>
  <c r="H14" i="11"/>
  <c r="I14" i="11" s="1"/>
  <c r="H13" i="11"/>
  <c r="I13" i="11" s="1"/>
  <c r="H12" i="11"/>
  <c r="I12" i="11" s="1"/>
  <c r="H11" i="11"/>
  <c r="I11" i="11" s="1"/>
  <c r="H10" i="11"/>
  <c r="I10" i="11" s="1"/>
  <c r="I22" i="12" l="1"/>
  <c r="M20" i="12"/>
  <c r="P20" i="12" s="1"/>
  <c r="I8" i="12"/>
  <c r="M7" i="12"/>
  <c r="P7" i="12" s="1"/>
  <c r="M11" i="12"/>
  <c r="P11" i="12" s="1"/>
  <c r="I17" i="12"/>
  <c r="I4" i="12"/>
  <c r="I5" i="12"/>
  <c r="N27" i="12"/>
  <c r="O27" i="12"/>
  <c r="W35" i="12"/>
  <c r="P33" i="12"/>
  <c r="O33" i="12"/>
  <c r="N33" i="12"/>
  <c r="N11" i="12"/>
  <c r="P13" i="12"/>
  <c r="O13" i="12"/>
  <c r="N13" i="12"/>
  <c r="X33" i="12"/>
  <c r="Y33" i="12" s="1"/>
  <c r="P22" i="12"/>
  <c r="O22" i="12"/>
  <c r="N22" i="12"/>
  <c r="P29" i="12"/>
  <c r="O29" i="12"/>
  <c r="N29" i="12"/>
  <c r="P15" i="12"/>
  <c r="O15" i="12"/>
  <c r="N15" i="12"/>
  <c r="P30" i="12"/>
  <c r="O30" i="12"/>
  <c r="N30" i="12"/>
  <c r="P24" i="12"/>
  <c r="O24" i="12"/>
  <c r="N24" i="12"/>
  <c r="P26" i="12"/>
  <c r="O26" i="12"/>
  <c r="N26" i="12"/>
  <c r="P18" i="12"/>
  <c r="O18" i="12"/>
  <c r="N18" i="12"/>
  <c r="P17" i="12"/>
  <c r="O17" i="12"/>
  <c r="N17" i="12"/>
  <c r="P10" i="12"/>
  <c r="O10" i="12"/>
  <c r="N10" i="12"/>
  <c r="O25" i="12"/>
  <c r="N6" i="12"/>
  <c r="N8" i="12"/>
  <c r="N20" i="12"/>
  <c r="P25" i="12"/>
  <c r="N31" i="12"/>
  <c r="N4" i="12"/>
  <c r="O6" i="12"/>
  <c r="O8" i="12"/>
  <c r="O20" i="12"/>
  <c r="O31" i="12"/>
  <c r="O4" i="12"/>
  <c r="O23" i="12"/>
  <c r="P4" i="12"/>
  <c r="P23" i="12"/>
  <c r="O5" i="12"/>
  <c r="N5" i="12"/>
  <c r="N9" i="12"/>
  <c r="O21" i="12"/>
  <c r="O28" i="12"/>
  <c r="O7" i="12"/>
  <c r="O9" i="12"/>
  <c r="N16" i="12"/>
  <c r="P21" i="12"/>
  <c r="P28" i="12"/>
  <c r="P5" i="12"/>
  <c r="N14" i="12"/>
  <c r="O16" i="12"/>
  <c r="M19" i="12"/>
  <c r="O32" i="12"/>
  <c r="M12" i="12"/>
  <c r="O14" i="12"/>
  <c r="P32" i="12"/>
  <c r="X34" i="12"/>
  <c r="Y34" i="12" s="1"/>
  <c r="H7" i="11"/>
  <c r="I7" i="11" s="1"/>
  <c r="H6" i="11"/>
  <c r="I6" i="11" s="1"/>
  <c r="H5" i="11"/>
  <c r="I5" i="11" s="1"/>
  <c r="I4" i="11"/>
  <c r="N7" i="12" l="1"/>
  <c r="O11" i="12"/>
  <c r="N12" i="12"/>
  <c r="O12" i="12"/>
  <c r="P12" i="12"/>
  <c r="O19" i="12"/>
  <c r="T10" i="12" s="1"/>
  <c r="N19" i="12"/>
  <c r="P19" i="12"/>
  <c r="X35" i="12"/>
  <c r="Y35" i="12" s="1"/>
  <c r="L52" i="11"/>
  <c r="J52" i="11"/>
  <c r="M50" i="11"/>
  <c r="M49" i="11"/>
  <c r="O49" i="11" s="1"/>
  <c r="M47" i="11"/>
  <c r="P47" i="11" s="1"/>
  <c r="T20" i="11" s="1"/>
  <c r="M45" i="11"/>
  <c r="P45" i="11" s="1"/>
  <c r="M44" i="11"/>
  <c r="M43" i="11"/>
  <c r="N43" i="11" s="1"/>
  <c r="M42" i="11"/>
  <c r="P42" i="11" s="1"/>
  <c r="M41" i="11"/>
  <c r="P41" i="11" s="1"/>
  <c r="M40" i="11"/>
  <c r="P40" i="11" s="1"/>
  <c r="M39" i="11"/>
  <c r="O39" i="11" s="1"/>
  <c r="M37" i="11"/>
  <c r="O37" i="11" s="1"/>
  <c r="M36" i="11"/>
  <c r="M35" i="11"/>
  <c r="M34" i="11"/>
  <c r="P34" i="11" s="1"/>
  <c r="W34" i="11"/>
  <c r="X34" i="11" s="1"/>
  <c r="M33" i="11"/>
  <c r="M32" i="11"/>
  <c r="P32" i="11" s="1"/>
  <c r="W32" i="11"/>
  <c r="X32" i="11" s="1"/>
  <c r="M31" i="11"/>
  <c r="P31" i="11" s="1"/>
  <c r="M30" i="11"/>
  <c r="N30" i="11" s="1"/>
  <c r="M29" i="11"/>
  <c r="M28" i="11"/>
  <c r="M27" i="11"/>
  <c r="P27" i="11" s="1"/>
  <c r="M26" i="11"/>
  <c r="P26" i="11" s="1"/>
  <c r="M25" i="11"/>
  <c r="P25" i="11" s="1"/>
  <c r="M24" i="11"/>
  <c r="M23" i="11"/>
  <c r="P23" i="11" s="1"/>
  <c r="M22" i="11"/>
  <c r="M21" i="11"/>
  <c r="M20" i="11"/>
  <c r="M19" i="11"/>
  <c r="M18" i="11"/>
  <c r="M17" i="11"/>
  <c r="O17" i="11" s="1"/>
  <c r="M16" i="11"/>
  <c r="M15" i="11"/>
  <c r="N15" i="11" s="1"/>
  <c r="M14" i="11"/>
  <c r="M11" i="11"/>
  <c r="M10" i="11"/>
  <c r="M9" i="11"/>
  <c r="M8" i="11"/>
  <c r="O8" i="11" s="1"/>
  <c r="M7" i="11"/>
  <c r="P7" i="11" s="1"/>
  <c r="M6" i="11"/>
  <c r="N6" i="11" s="1"/>
  <c r="M5" i="11"/>
  <c r="P5" i="11" s="1"/>
  <c r="M4" i="11"/>
  <c r="T18" i="9"/>
  <c r="T20" i="9"/>
  <c r="T15" i="9"/>
  <c r="T13" i="9"/>
  <c r="T11" i="9"/>
  <c r="T16" i="9"/>
  <c r="T14" i="9"/>
  <c r="T10" i="9"/>
  <c r="T9" i="9"/>
  <c r="T3" i="9"/>
  <c r="T2" i="9"/>
  <c r="I70" i="9"/>
  <c r="J70" i="9"/>
  <c r="K70" i="9"/>
  <c r="L70" i="9"/>
  <c r="M70" i="9"/>
  <c r="N70" i="9"/>
  <c r="O70" i="9"/>
  <c r="P70" i="9"/>
  <c r="H70" i="9"/>
  <c r="M37" i="9"/>
  <c r="N37" i="9" s="1"/>
  <c r="M38" i="9"/>
  <c r="N38" i="9"/>
  <c r="O38" i="9"/>
  <c r="P38" i="9"/>
  <c r="M39" i="9"/>
  <c r="N39" i="9"/>
  <c r="O39" i="9"/>
  <c r="P39" i="9"/>
  <c r="M40" i="9"/>
  <c r="N40" i="9" s="1"/>
  <c r="M41" i="9"/>
  <c r="N41" i="9"/>
  <c r="O41" i="9"/>
  <c r="P41" i="9"/>
  <c r="M42" i="9"/>
  <c r="N42" i="9"/>
  <c r="O42" i="9"/>
  <c r="P42" i="9"/>
  <c r="M43" i="9"/>
  <c r="N43" i="9" s="1"/>
  <c r="M44" i="9"/>
  <c r="N44" i="9"/>
  <c r="O44" i="9"/>
  <c r="P44" i="9"/>
  <c r="M45" i="9"/>
  <c r="N45" i="9"/>
  <c r="O45" i="9"/>
  <c r="P45" i="9"/>
  <c r="M46" i="9"/>
  <c r="N46" i="9" s="1"/>
  <c r="M47" i="9"/>
  <c r="N47" i="9"/>
  <c r="O47" i="9"/>
  <c r="P47" i="9"/>
  <c r="M48" i="9"/>
  <c r="N48" i="9"/>
  <c r="O48" i="9"/>
  <c r="P48" i="9"/>
  <c r="M49" i="9"/>
  <c r="N49" i="9" s="1"/>
  <c r="M50" i="9"/>
  <c r="N50" i="9"/>
  <c r="O50" i="9"/>
  <c r="P50" i="9"/>
  <c r="M51" i="9"/>
  <c r="N51" i="9"/>
  <c r="O51" i="9"/>
  <c r="P51" i="9"/>
  <c r="M52" i="9"/>
  <c r="N52" i="9" s="1"/>
  <c r="M53" i="9"/>
  <c r="N53" i="9"/>
  <c r="O53" i="9"/>
  <c r="P53" i="9"/>
  <c r="M54" i="9"/>
  <c r="N54" i="9"/>
  <c r="O54" i="9"/>
  <c r="P54" i="9"/>
  <c r="M55" i="9"/>
  <c r="N55" i="9" s="1"/>
  <c r="M56" i="9"/>
  <c r="N56" i="9"/>
  <c r="O56" i="9"/>
  <c r="P56" i="9"/>
  <c r="M57" i="9"/>
  <c r="N57" i="9"/>
  <c r="O57" i="9"/>
  <c r="P57" i="9"/>
  <c r="M58" i="9"/>
  <c r="N58" i="9" s="1"/>
  <c r="M59" i="9"/>
  <c r="N59" i="9"/>
  <c r="O59" i="9"/>
  <c r="P59" i="9"/>
  <c r="M60" i="9"/>
  <c r="N60" i="9"/>
  <c r="O60" i="9"/>
  <c r="P60" i="9"/>
  <c r="M61" i="9"/>
  <c r="N61" i="9" s="1"/>
  <c r="M62" i="9"/>
  <c r="N62" i="9"/>
  <c r="O62" i="9"/>
  <c r="P62" i="9"/>
  <c r="M63" i="9"/>
  <c r="N63" i="9"/>
  <c r="O63" i="9"/>
  <c r="P63" i="9"/>
  <c r="M64" i="9"/>
  <c r="N64" i="9" s="1"/>
  <c r="M65" i="9"/>
  <c r="N65" i="9"/>
  <c r="O65" i="9"/>
  <c r="P65" i="9"/>
  <c r="M66" i="9"/>
  <c r="N66" i="9"/>
  <c r="O66" i="9"/>
  <c r="P66" i="9"/>
  <c r="M67" i="9"/>
  <c r="N67" i="9" s="1"/>
  <c r="M68" i="9"/>
  <c r="N68" i="9"/>
  <c r="O68" i="9"/>
  <c r="P68" i="9"/>
  <c r="H68" i="9"/>
  <c r="I68" i="9" s="1"/>
  <c r="H67" i="9"/>
  <c r="I67" i="9" s="1"/>
  <c r="H66" i="9"/>
  <c r="I66" i="9" s="1"/>
  <c r="H65" i="9"/>
  <c r="I65" i="9" s="1"/>
  <c r="H64" i="9"/>
  <c r="I64" i="9" s="1"/>
  <c r="H63" i="9"/>
  <c r="I63" i="9" s="1"/>
  <c r="H62" i="9"/>
  <c r="I62" i="9" s="1"/>
  <c r="I61" i="9"/>
  <c r="H61" i="9"/>
  <c r="H60" i="9"/>
  <c r="I60" i="9" s="1"/>
  <c r="H59" i="9"/>
  <c r="I59" i="9" s="1"/>
  <c r="H58" i="9"/>
  <c r="I58" i="9" s="1"/>
  <c r="H57" i="9"/>
  <c r="I57" i="9" s="1"/>
  <c r="H56" i="9"/>
  <c r="I56" i="9" s="1"/>
  <c r="H55" i="9"/>
  <c r="I55" i="9" s="1"/>
  <c r="H54" i="9"/>
  <c r="I54" i="9" s="1"/>
  <c r="H53" i="9"/>
  <c r="I53" i="9" s="1"/>
  <c r="H52" i="9"/>
  <c r="I52" i="9" s="1"/>
  <c r="I51" i="9"/>
  <c r="H51" i="9"/>
  <c r="H50" i="9"/>
  <c r="I50" i="9" s="1"/>
  <c r="H49" i="9"/>
  <c r="I49" i="9" s="1"/>
  <c r="H48" i="9"/>
  <c r="I48" i="9" s="1"/>
  <c r="H47" i="9"/>
  <c r="I47" i="9" s="1"/>
  <c r="H46" i="9"/>
  <c r="I46" i="9" s="1"/>
  <c r="H45" i="9"/>
  <c r="I45" i="9" s="1"/>
  <c r="H44" i="9"/>
  <c r="I44" i="9" s="1"/>
  <c r="H43" i="9"/>
  <c r="I43" i="9" s="1"/>
  <c r="H42" i="9"/>
  <c r="I42" i="9" s="1"/>
  <c r="H41" i="9"/>
  <c r="I41" i="9" s="1"/>
  <c r="H40" i="9"/>
  <c r="I40" i="9" s="1"/>
  <c r="H39" i="9"/>
  <c r="I39" i="9" s="1"/>
  <c r="H38" i="9"/>
  <c r="I38" i="9" s="1"/>
  <c r="I37" i="9"/>
  <c r="H37" i="9"/>
  <c r="H36" i="9"/>
  <c r="I36" i="9" s="1"/>
  <c r="H35" i="9"/>
  <c r="I35" i="9" s="1"/>
  <c r="I34" i="9"/>
  <c r="H34" i="9"/>
  <c r="H33" i="9"/>
  <c r="I33" i="9" s="1"/>
  <c r="I32" i="9"/>
  <c r="H32" i="9"/>
  <c r="H31" i="9"/>
  <c r="I31" i="9" s="1"/>
  <c r="H30" i="9"/>
  <c r="I30" i="9" s="1"/>
  <c r="H29" i="9"/>
  <c r="I29" i="9" s="1"/>
  <c r="H28" i="9"/>
  <c r="I28" i="9" s="1"/>
  <c r="H27" i="9"/>
  <c r="I27" i="9" s="1"/>
  <c r="H26" i="9"/>
  <c r="I26" i="9" s="1"/>
  <c r="I25" i="9"/>
  <c r="H25" i="9"/>
  <c r="H24" i="9"/>
  <c r="I24" i="9" s="1"/>
  <c r="H23" i="9"/>
  <c r="I23" i="9" s="1"/>
  <c r="I22" i="9"/>
  <c r="H22" i="9"/>
  <c r="H21" i="9"/>
  <c r="I21" i="9" s="1"/>
  <c r="I20" i="9"/>
  <c r="H20" i="9"/>
  <c r="H19" i="9"/>
  <c r="I19" i="9" s="1"/>
  <c r="H18" i="9"/>
  <c r="I18" i="9" s="1"/>
  <c r="H17" i="9"/>
  <c r="I17" i="9" s="1"/>
  <c r="H16" i="9"/>
  <c r="I16" i="9" s="1"/>
  <c r="H15" i="9"/>
  <c r="I15" i="9" s="1"/>
  <c r="H14" i="9"/>
  <c r="I14" i="9" s="1"/>
  <c r="H13" i="9"/>
  <c r="I13" i="9" s="1"/>
  <c r="H12" i="9"/>
  <c r="I12" i="9" s="1"/>
  <c r="H11" i="9"/>
  <c r="I11" i="9" s="1"/>
  <c r="H10" i="9"/>
  <c r="I10" i="9" s="1"/>
  <c r="H9" i="9"/>
  <c r="I9" i="9" s="1"/>
  <c r="H8" i="9"/>
  <c r="I8" i="9" s="1"/>
  <c r="I7" i="9"/>
  <c r="H7" i="9"/>
  <c r="H6" i="9"/>
  <c r="I6" i="9" s="1"/>
  <c r="I5" i="9"/>
  <c r="H5" i="9"/>
  <c r="H4" i="9"/>
  <c r="I4" i="9" s="1"/>
  <c r="W31" i="12" l="1"/>
  <c r="T8" i="12"/>
  <c r="W27" i="12" s="1"/>
  <c r="T7" i="12"/>
  <c r="W30" i="12" s="1"/>
  <c r="T5" i="12"/>
  <c r="W28" i="12" s="1"/>
  <c r="T4" i="12"/>
  <c r="W26" i="12" s="1"/>
  <c r="T6" i="12"/>
  <c r="W29" i="12" s="1"/>
  <c r="O32" i="11"/>
  <c r="O15" i="11"/>
  <c r="N47" i="11"/>
  <c r="O30" i="11"/>
  <c r="O47" i="11"/>
  <c r="P30" i="11"/>
  <c r="P37" i="11"/>
  <c r="P49" i="11"/>
  <c r="N32" i="11"/>
  <c r="P17" i="11"/>
  <c r="P15" i="11"/>
  <c r="P9" i="11"/>
  <c r="N9" i="11"/>
  <c r="O9" i="11"/>
  <c r="P18" i="11"/>
  <c r="O18" i="11"/>
  <c r="N18" i="11"/>
  <c r="P29" i="11"/>
  <c r="O29" i="11"/>
  <c r="N29" i="11"/>
  <c r="O11" i="11"/>
  <c r="N11" i="11"/>
  <c r="P11" i="11"/>
  <c r="P50" i="11"/>
  <c r="O50" i="11"/>
  <c r="N50" i="11"/>
  <c r="N23" i="11"/>
  <c r="P36" i="11"/>
  <c r="W35" i="11" s="1"/>
  <c r="N36" i="11"/>
  <c r="O36" i="11"/>
  <c r="N7" i="11"/>
  <c r="O7" i="11"/>
  <c r="O19" i="11"/>
  <c r="N19" i="11"/>
  <c r="P19" i="11"/>
  <c r="N40" i="11"/>
  <c r="O20" i="11"/>
  <c r="N20" i="11"/>
  <c r="O45" i="11"/>
  <c r="O25" i="11"/>
  <c r="N5" i="11"/>
  <c r="M38" i="11"/>
  <c r="N42" i="11"/>
  <c r="M12" i="11"/>
  <c r="N25" i="11"/>
  <c r="P20" i="11"/>
  <c r="P21" i="11"/>
  <c r="O21" i="11"/>
  <c r="N21" i="11"/>
  <c r="N34" i="11"/>
  <c r="O5" i="11"/>
  <c r="O34" i="11"/>
  <c r="O43" i="11"/>
  <c r="P43" i="11"/>
  <c r="P10" i="11"/>
  <c r="O10" i="11"/>
  <c r="N10" i="11"/>
  <c r="M48" i="11"/>
  <c r="O27" i="11"/>
  <c r="N27" i="11"/>
  <c r="P44" i="11"/>
  <c r="O44" i="11"/>
  <c r="N44" i="11"/>
  <c r="O23" i="11"/>
  <c r="O33" i="11"/>
  <c r="P33" i="11"/>
  <c r="N33" i="11"/>
  <c r="P4" i="11"/>
  <c r="O4" i="11"/>
  <c r="N4" i="11"/>
  <c r="O40" i="11"/>
  <c r="N45" i="11"/>
  <c r="P16" i="11"/>
  <c r="T15" i="11" s="1"/>
  <c r="O16" i="11"/>
  <c r="N16" i="11"/>
  <c r="P28" i="11"/>
  <c r="O28" i="11"/>
  <c r="N28" i="11"/>
  <c r="O42" i="11"/>
  <c r="P14" i="11"/>
  <c r="T18" i="11" s="1"/>
  <c r="O14" i="11"/>
  <c r="N14" i="11"/>
  <c r="I52" i="11"/>
  <c r="N41" i="11"/>
  <c r="N26" i="11"/>
  <c r="O41" i="11"/>
  <c r="M46" i="11"/>
  <c r="P6" i="11"/>
  <c r="P8" i="11"/>
  <c r="N17" i="11"/>
  <c r="Y32" i="11"/>
  <c r="N37" i="11"/>
  <c r="P39" i="11"/>
  <c r="N49" i="11"/>
  <c r="O31" i="11"/>
  <c r="N31" i="11"/>
  <c r="O24" i="11"/>
  <c r="N24" i="11"/>
  <c r="H52" i="11"/>
  <c r="O6" i="11"/>
  <c r="N8" i="11"/>
  <c r="P24" i="11"/>
  <c r="O26" i="11"/>
  <c r="N39" i="11"/>
  <c r="O22" i="11"/>
  <c r="N22" i="11"/>
  <c r="O35" i="11"/>
  <c r="N35" i="11"/>
  <c r="M13" i="11"/>
  <c r="P22" i="11"/>
  <c r="Y34" i="11"/>
  <c r="P35" i="11"/>
  <c r="P67" i="9"/>
  <c r="P58" i="9"/>
  <c r="P52" i="9"/>
  <c r="P46" i="9"/>
  <c r="P43" i="9"/>
  <c r="P37" i="9"/>
  <c r="P64" i="9"/>
  <c r="P61" i="9"/>
  <c r="P55" i="9"/>
  <c r="P49" i="9"/>
  <c r="P40" i="9"/>
  <c r="O67" i="9"/>
  <c r="O64" i="9"/>
  <c r="O61" i="9"/>
  <c r="O58" i="9"/>
  <c r="O55" i="9"/>
  <c r="O52" i="9"/>
  <c r="O49" i="9"/>
  <c r="O46" i="9"/>
  <c r="O43" i="9"/>
  <c r="O40" i="9"/>
  <c r="O37" i="9"/>
  <c r="S4" i="7"/>
  <c r="S5" i="7"/>
  <c r="S6" i="7"/>
  <c r="S7" i="7"/>
  <c r="S8" i="7"/>
  <c r="M35" i="9"/>
  <c r="P35" i="9" s="1"/>
  <c r="M33" i="9"/>
  <c r="P33" i="9" s="1"/>
  <c r="M31" i="9"/>
  <c r="P31" i="9" s="1"/>
  <c r="M28" i="9"/>
  <c r="N28" i="9" s="1"/>
  <c r="W34" i="9"/>
  <c r="X34" i="9" s="1"/>
  <c r="M27" i="9"/>
  <c r="W32" i="9"/>
  <c r="M24" i="9"/>
  <c r="P24" i="9" s="1"/>
  <c r="M23" i="9"/>
  <c r="M21" i="9"/>
  <c r="N21" i="9" s="1"/>
  <c r="M20" i="9"/>
  <c r="P20" i="9" s="1"/>
  <c r="M19" i="9"/>
  <c r="M18" i="9"/>
  <c r="N18" i="9" s="1"/>
  <c r="M17" i="9"/>
  <c r="M15" i="9"/>
  <c r="M14" i="9"/>
  <c r="N14" i="9" s="1"/>
  <c r="M13" i="9"/>
  <c r="M12" i="9"/>
  <c r="P12" i="9" s="1"/>
  <c r="M11" i="9"/>
  <c r="M10" i="9"/>
  <c r="M9" i="9"/>
  <c r="P9" i="9" s="1"/>
  <c r="M8" i="9"/>
  <c r="M7" i="9"/>
  <c r="P7" i="9" s="1"/>
  <c r="M6" i="9"/>
  <c r="M5" i="9"/>
  <c r="M4" i="9"/>
  <c r="P4" i="9" s="1"/>
  <c r="S15" i="7"/>
  <c r="S18" i="7"/>
  <c r="S14" i="7"/>
  <c r="S13" i="7"/>
  <c r="S12" i="7"/>
  <c r="I56" i="7"/>
  <c r="L42" i="7"/>
  <c r="M42" i="7" s="1"/>
  <c r="L43" i="7"/>
  <c r="M43" i="7"/>
  <c r="N43" i="7"/>
  <c r="O43" i="7"/>
  <c r="L44" i="7"/>
  <c r="M44" i="7"/>
  <c r="N44" i="7"/>
  <c r="O44" i="7"/>
  <c r="L45" i="7"/>
  <c r="M45" i="7" s="1"/>
  <c r="L46" i="7"/>
  <c r="M46" i="7"/>
  <c r="N46" i="7"/>
  <c r="O46" i="7"/>
  <c r="L47" i="7"/>
  <c r="M47" i="7"/>
  <c r="N47" i="7"/>
  <c r="O47" i="7"/>
  <c r="L48" i="7"/>
  <c r="M48" i="7" s="1"/>
  <c r="L49" i="7"/>
  <c r="M49" i="7"/>
  <c r="N49" i="7"/>
  <c r="O49" i="7"/>
  <c r="L50" i="7"/>
  <c r="M50" i="7"/>
  <c r="N50" i="7"/>
  <c r="O50" i="7"/>
  <c r="L51" i="7"/>
  <c r="M51" i="7" s="1"/>
  <c r="L52" i="7"/>
  <c r="M52" i="7"/>
  <c r="N52" i="7"/>
  <c r="O52" i="7"/>
  <c r="L53" i="7"/>
  <c r="M53" i="7"/>
  <c r="N53" i="7"/>
  <c r="O53" i="7"/>
  <c r="L54" i="7"/>
  <c r="M54" i="7" s="1"/>
  <c r="G54" i="7"/>
  <c r="H54" i="7" s="1"/>
  <c r="G53" i="7"/>
  <c r="H53" i="7" s="1"/>
  <c r="G52" i="7"/>
  <c r="H52" i="7" s="1"/>
  <c r="G51" i="7"/>
  <c r="H51" i="7" s="1"/>
  <c r="G50" i="7"/>
  <c r="H50" i="7" s="1"/>
  <c r="G49" i="7"/>
  <c r="H49" i="7" s="1"/>
  <c r="G48" i="7"/>
  <c r="H48" i="7" s="1"/>
  <c r="G47" i="7"/>
  <c r="H47" i="7" s="1"/>
  <c r="G46" i="7"/>
  <c r="H46" i="7" s="1"/>
  <c r="G45" i="7"/>
  <c r="H45" i="7" s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H56" i="7" s="1"/>
  <c r="G31" i="7"/>
  <c r="H31" i="7" s="1"/>
  <c r="G30" i="7"/>
  <c r="H30" i="7" s="1"/>
  <c r="G29" i="7"/>
  <c r="H29" i="7" s="1"/>
  <c r="G28" i="7"/>
  <c r="H28" i="7" s="1"/>
  <c r="G27" i="7"/>
  <c r="H27" i="7" s="1"/>
  <c r="G26" i="7"/>
  <c r="H26" i="7" s="1"/>
  <c r="G25" i="7"/>
  <c r="H25" i="7" s="1"/>
  <c r="G24" i="7"/>
  <c r="H24" i="7" s="1"/>
  <c r="G23" i="7"/>
  <c r="H23" i="7" s="1"/>
  <c r="G22" i="7"/>
  <c r="H22" i="7" s="1"/>
  <c r="G21" i="7"/>
  <c r="H21" i="7" s="1"/>
  <c r="G20" i="7"/>
  <c r="H20" i="7" s="1"/>
  <c r="G19" i="7"/>
  <c r="H19" i="7" s="1"/>
  <c r="G18" i="7"/>
  <c r="H18" i="7" s="1"/>
  <c r="G17" i="7"/>
  <c r="H17" i="7" s="1"/>
  <c r="G16" i="7"/>
  <c r="H16" i="7" s="1"/>
  <c r="G15" i="7"/>
  <c r="H15" i="7" s="1"/>
  <c r="G14" i="7"/>
  <c r="H14" i="7" s="1"/>
  <c r="G13" i="7"/>
  <c r="H13" i="7" s="1"/>
  <c r="G12" i="7"/>
  <c r="H12" i="7" s="1"/>
  <c r="G11" i="7"/>
  <c r="H11" i="7" s="1"/>
  <c r="H10" i="7"/>
  <c r="G10" i="7"/>
  <c r="I9" i="7"/>
  <c r="H9" i="7"/>
  <c r="I8" i="7"/>
  <c r="H8" i="7" s="1"/>
  <c r="I7" i="7"/>
  <c r="H7" i="7"/>
  <c r="I6" i="7"/>
  <c r="H6" i="7" s="1"/>
  <c r="I5" i="7"/>
  <c r="H5" i="7"/>
  <c r="I4" i="7"/>
  <c r="H4" i="7"/>
  <c r="X26" i="12" l="1"/>
  <c r="W36" i="12"/>
  <c r="X30" i="12"/>
  <c r="Y30" i="12" s="1"/>
  <c r="X31" i="12"/>
  <c r="Y31" i="12" s="1"/>
  <c r="X29" i="12"/>
  <c r="Y29" i="12" s="1"/>
  <c r="X28" i="12"/>
  <c r="Y28" i="12" s="1"/>
  <c r="X27" i="12"/>
  <c r="Y27" i="12" s="1"/>
  <c r="T16" i="11"/>
  <c r="T13" i="11"/>
  <c r="M52" i="11"/>
  <c r="T2" i="11" s="1"/>
  <c r="P48" i="11"/>
  <c r="O48" i="11"/>
  <c r="N48" i="11"/>
  <c r="P46" i="11"/>
  <c r="O46" i="11"/>
  <c r="N46" i="11"/>
  <c r="P38" i="11"/>
  <c r="O38" i="11"/>
  <c r="N38" i="11"/>
  <c r="W33" i="11"/>
  <c r="X35" i="11"/>
  <c r="Y35" i="11" s="1"/>
  <c r="N13" i="11"/>
  <c r="P13" i="11"/>
  <c r="T14" i="11" s="1"/>
  <c r="O13" i="11"/>
  <c r="P12" i="11"/>
  <c r="O12" i="11"/>
  <c r="N12" i="11"/>
  <c r="N9" i="9"/>
  <c r="O9" i="9"/>
  <c r="O28" i="9"/>
  <c r="P28" i="9"/>
  <c r="P21" i="9"/>
  <c r="P11" i="9"/>
  <c r="O11" i="9"/>
  <c r="N11" i="9"/>
  <c r="P27" i="9"/>
  <c r="O27" i="9"/>
  <c r="N27" i="9"/>
  <c r="P6" i="9"/>
  <c r="O6" i="9"/>
  <c r="N6" i="9"/>
  <c r="P13" i="9"/>
  <c r="O13" i="9"/>
  <c r="N13" i="9"/>
  <c r="O15" i="9"/>
  <c r="P15" i="9"/>
  <c r="N15" i="9"/>
  <c r="O23" i="9"/>
  <c r="P23" i="9"/>
  <c r="N23" i="9"/>
  <c r="P17" i="9"/>
  <c r="O17" i="9"/>
  <c r="N17" i="9"/>
  <c r="M26" i="9"/>
  <c r="O19" i="9"/>
  <c r="P19" i="9"/>
  <c r="N31" i="9"/>
  <c r="N4" i="9"/>
  <c r="N19" i="9"/>
  <c r="N24" i="9"/>
  <c r="O31" i="9"/>
  <c r="O4" i="9"/>
  <c r="N7" i="9"/>
  <c r="O24" i="9"/>
  <c r="N35" i="9"/>
  <c r="O7" i="9"/>
  <c r="P10" i="9"/>
  <c r="O10" i="9"/>
  <c r="N10" i="9"/>
  <c r="M22" i="9"/>
  <c r="M32" i="9"/>
  <c r="O35" i="9"/>
  <c r="O5" i="9"/>
  <c r="N5" i="9"/>
  <c r="N20" i="9"/>
  <c r="M36" i="9"/>
  <c r="P5" i="9"/>
  <c r="P8" i="9"/>
  <c r="O8" i="9"/>
  <c r="N8" i="9"/>
  <c r="O14" i="9"/>
  <c r="O20" i="9"/>
  <c r="P14" i="9"/>
  <c r="N33" i="9"/>
  <c r="O18" i="9"/>
  <c r="M30" i="9"/>
  <c r="O33" i="9"/>
  <c r="P18" i="9"/>
  <c r="X32" i="9"/>
  <c r="Y32" i="9" s="1"/>
  <c r="O12" i="9"/>
  <c r="N12" i="9"/>
  <c r="O21" i="9"/>
  <c r="M34" i="9"/>
  <c r="M16" i="9"/>
  <c r="M25" i="9"/>
  <c r="Y34" i="9"/>
  <c r="M29" i="9"/>
  <c r="G56" i="7"/>
  <c r="O54" i="7"/>
  <c r="O51" i="7"/>
  <c r="O48" i="7"/>
  <c r="O45" i="7"/>
  <c r="O42" i="7"/>
  <c r="N54" i="7"/>
  <c r="N51" i="7"/>
  <c r="N48" i="7"/>
  <c r="N45" i="7"/>
  <c r="N42" i="7"/>
  <c r="X36" i="12" l="1"/>
  <c r="Y26" i="12"/>
  <c r="Y36" i="12" s="1"/>
  <c r="P52" i="11"/>
  <c r="T11" i="11" s="1"/>
  <c r="N52" i="11"/>
  <c r="T3" i="11" s="1"/>
  <c r="T5" i="11" s="1"/>
  <c r="W28" i="11" s="1"/>
  <c r="O52" i="11"/>
  <c r="T9" i="11" s="1"/>
  <c r="T10" i="11" s="1"/>
  <c r="W31" i="11" s="1"/>
  <c r="X33" i="11"/>
  <c r="Y33" i="11" s="1"/>
  <c r="N29" i="9"/>
  <c r="P29" i="9"/>
  <c r="O29" i="9"/>
  <c r="O34" i="9"/>
  <c r="P34" i="9"/>
  <c r="W35" i="9" s="1"/>
  <c r="N34" i="9"/>
  <c r="N25" i="9"/>
  <c r="P25" i="9"/>
  <c r="O25" i="9"/>
  <c r="N16" i="9"/>
  <c r="P16" i="9"/>
  <c r="O16" i="9"/>
  <c r="O32" i="9"/>
  <c r="N32" i="9"/>
  <c r="P32" i="9"/>
  <c r="P30" i="9"/>
  <c r="O30" i="9"/>
  <c r="N30" i="9"/>
  <c r="W33" i="9"/>
  <c r="O36" i="9"/>
  <c r="P36" i="9"/>
  <c r="N36" i="9"/>
  <c r="N26" i="9"/>
  <c r="P26" i="9"/>
  <c r="O26" i="9"/>
  <c r="O22" i="9"/>
  <c r="N22" i="9"/>
  <c r="P22" i="9"/>
  <c r="L41" i="7"/>
  <c r="L40" i="7"/>
  <c r="L39" i="7"/>
  <c r="O39" i="7" s="1"/>
  <c r="L38" i="7"/>
  <c r="L36" i="7"/>
  <c r="L35" i="7"/>
  <c r="O35" i="7" s="1"/>
  <c r="L34" i="7"/>
  <c r="O34" i="7" s="1"/>
  <c r="V34" i="7"/>
  <c r="W34" i="7" s="1"/>
  <c r="X34" i="7" s="1"/>
  <c r="L33" i="7"/>
  <c r="V33" i="7"/>
  <c r="L32" i="7"/>
  <c r="V32" i="7"/>
  <c r="L31" i="7"/>
  <c r="O31" i="7" s="1"/>
  <c r="L30" i="7"/>
  <c r="O30" i="7" s="1"/>
  <c r="L29" i="7"/>
  <c r="L27" i="7"/>
  <c r="O27" i="7" s="1"/>
  <c r="L26" i="7"/>
  <c r="O26" i="7" s="1"/>
  <c r="L25" i="7"/>
  <c r="L24" i="7"/>
  <c r="O24" i="7" s="1"/>
  <c r="L23" i="7"/>
  <c r="L22" i="7"/>
  <c r="L21" i="7"/>
  <c r="L20" i="7"/>
  <c r="O20" i="7" s="1"/>
  <c r="L19" i="7"/>
  <c r="L18" i="7"/>
  <c r="M18" i="7" s="1"/>
  <c r="L17" i="7"/>
  <c r="L16" i="7"/>
  <c r="O16" i="7" s="1"/>
  <c r="L15" i="7"/>
  <c r="L14" i="7"/>
  <c r="L13" i="7"/>
  <c r="O13" i="7" s="1"/>
  <c r="L11" i="7"/>
  <c r="O11" i="7" s="1"/>
  <c r="L10" i="7"/>
  <c r="L9" i="7"/>
  <c r="O9" i="7" s="1"/>
  <c r="L8" i="7"/>
  <c r="L7" i="7"/>
  <c r="O7" i="7" s="1"/>
  <c r="L6" i="7"/>
  <c r="L5" i="7"/>
  <c r="O5" i="7" s="1"/>
  <c r="L4" i="7"/>
  <c r="M45" i="6"/>
  <c r="N45" i="6"/>
  <c r="O45" i="6"/>
  <c r="L45" i="6"/>
  <c r="T7" i="11" l="1"/>
  <c r="W30" i="11" s="1"/>
  <c r="X30" i="11" s="1"/>
  <c r="Y30" i="11" s="1"/>
  <c r="T4" i="11"/>
  <c r="W26" i="11" s="1"/>
  <c r="X26" i="11" s="1"/>
  <c r="T6" i="11"/>
  <c r="W29" i="11" s="1"/>
  <c r="X29" i="11" s="1"/>
  <c r="Y29" i="11" s="1"/>
  <c r="T8" i="11"/>
  <c r="W27" i="11" s="1"/>
  <c r="X27" i="11" s="1"/>
  <c r="X31" i="11"/>
  <c r="Y31" i="11" s="1"/>
  <c r="X28" i="11"/>
  <c r="Y28" i="11" s="1"/>
  <c r="X35" i="9"/>
  <c r="Y35" i="9" s="1"/>
  <c r="X33" i="9"/>
  <c r="Y33" i="9" s="1"/>
  <c r="O41" i="7"/>
  <c r="L56" i="7"/>
  <c r="S2" i="7" s="1"/>
  <c r="W33" i="7"/>
  <c r="X33" i="7" s="1"/>
  <c r="M26" i="7"/>
  <c r="N26" i="7"/>
  <c r="N13" i="7"/>
  <c r="N9" i="7"/>
  <c r="N18" i="7"/>
  <c r="O18" i="7"/>
  <c r="M13" i="7"/>
  <c r="O10" i="7"/>
  <c r="N10" i="7"/>
  <c r="O21" i="7"/>
  <c r="N21" i="7"/>
  <c r="M21" i="7"/>
  <c r="N36" i="7"/>
  <c r="M36" i="7"/>
  <c r="M7" i="7"/>
  <c r="M10" i="7"/>
  <c r="O33" i="7"/>
  <c r="N33" i="7"/>
  <c r="M33" i="7"/>
  <c r="O36" i="7"/>
  <c r="N7" i="7"/>
  <c r="O14" i="7"/>
  <c r="N14" i="7"/>
  <c r="O22" i="7"/>
  <c r="N22" i="7"/>
  <c r="M22" i="7"/>
  <c r="M30" i="7"/>
  <c r="L37" i="7"/>
  <c r="M14" i="7"/>
  <c r="O23" i="7"/>
  <c r="N23" i="7"/>
  <c r="M23" i="7"/>
  <c r="N30" i="7"/>
  <c r="O4" i="7"/>
  <c r="N4" i="7"/>
  <c r="M4" i="7"/>
  <c r="O15" i="7"/>
  <c r="N15" i="7"/>
  <c r="M15" i="7"/>
  <c r="M8" i="7"/>
  <c r="O8" i="7"/>
  <c r="N8" i="7"/>
  <c r="O19" i="7"/>
  <c r="N19" i="7"/>
  <c r="M19" i="7"/>
  <c r="M34" i="7"/>
  <c r="M11" i="7"/>
  <c r="M24" i="7"/>
  <c r="N34" i="7"/>
  <c r="N11" i="7"/>
  <c r="N24" i="7"/>
  <c r="L28" i="7"/>
  <c r="M39" i="7"/>
  <c r="M5" i="7"/>
  <c r="M16" i="7"/>
  <c r="N32" i="7"/>
  <c r="M32" i="7"/>
  <c r="N39" i="7"/>
  <c r="N5" i="7"/>
  <c r="N16" i="7"/>
  <c r="O25" i="7"/>
  <c r="N25" i="7"/>
  <c r="M25" i="7"/>
  <c r="O32" i="7"/>
  <c r="S16" i="7" s="1"/>
  <c r="O17" i="7"/>
  <c r="N17" i="7"/>
  <c r="M17" i="7"/>
  <c r="N41" i="7"/>
  <c r="N56" i="7" s="1"/>
  <c r="S9" i="7" s="1"/>
  <c r="M41" i="7"/>
  <c r="M56" i="7" s="1"/>
  <c r="S3" i="7" s="1"/>
  <c r="O29" i="7"/>
  <c r="N29" i="7"/>
  <c r="M29" i="7"/>
  <c r="N40" i="7"/>
  <c r="M40" i="7"/>
  <c r="O6" i="7"/>
  <c r="N6" i="7"/>
  <c r="M6" i="7"/>
  <c r="L12" i="7"/>
  <c r="M31" i="7"/>
  <c r="O40" i="7"/>
  <c r="M27" i="7"/>
  <c r="N31" i="7"/>
  <c r="M35" i="7"/>
  <c r="N27" i="7"/>
  <c r="N35" i="7"/>
  <c r="M20" i="7"/>
  <c r="N38" i="7"/>
  <c r="M38" i="7"/>
  <c r="N20" i="7"/>
  <c r="W32" i="7"/>
  <c r="X32" i="7" s="1"/>
  <c r="O38" i="7"/>
  <c r="M9" i="7"/>
  <c r="S13" i="6"/>
  <c r="V33" i="6"/>
  <c r="V34" i="6"/>
  <c r="V35" i="6"/>
  <c r="V32" i="6"/>
  <c r="G42" i="6"/>
  <c r="H42" i="6" s="1"/>
  <c r="G41" i="6"/>
  <c r="H41" i="6" s="1"/>
  <c r="G40" i="6"/>
  <c r="H40" i="6" s="1"/>
  <c r="G39" i="6"/>
  <c r="H39" i="6" s="1"/>
  <c r="G38" i="6"/>
  <c r="H38" i="6" s="1"/>
  <c r="G37" i="6"/>
  <c r="H37" i="6" s="1"/>
  <c r="G36" i="6"/>
  <c r="H36" i="6" s="1"/>
  <c r="G35" i="6"/>
  <c r="H35" i="6" s="1"/>
  <c r="G34" i="6"/>
  <c r="H34" i="6" s="1"/>
  <c r="G33" i="6"/>
  <c r="H33" i="6" s="1"/>
  <c r="G32" i="6"/>
  <c r="H32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H23" i="6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I10" i="6"/>
  <c r="H10" i="6"/>
  <c r="I9" i="6"/>
  <c r="H9" i="6"/>
  <c r="G8" i="6"/>
  <c r="H8" i="6" s="1"/>
  <c r="G7" i="6"/>
  <c r="H7" i="6" s="1"/>
  <c r="H6" i="6"/>
  <c r="G6" i="6"/>
  <c r="G5" i="6"/>
  <c r="H5" i="6" s="1"/>
  <c r="G4" i="6"/>
  <c r="H4" i="6" s="1"/>
  <c r="W36" i="11" l="1"/>
  <c r="Y27" i="11"/>
  <c r="X36" i="11"/>
  <c r="Y26" i="11"/>
  <c r="W31" i="9"/>
  <c r="X31" i="9" s="1"/>
  <c r="Y31" i="9" s="1"/>
  <c r="T8" i="9"/>
  <c r="T6" i="9"/>
  <c r="T5" i="9"/>
  <c r="W28" i="9" s="1"/>
  <c r="X28" i="9" s="1"/>
  <c r="Y28" i="9" s="1"/>
  <c r="T4" i="9"/>
  <c r="W26" i="9" s="1"/>
  <c r="X26" i="9" s="1"/>
  <c r="Y26" i="9" s="1"/>
  <c r="T7" i="9"/>
  <c r="W30" i="9"/>
  <c r="X30" i="9" s="1"/>
  <c r="Y30" i="9" s="1"/>
  <c r="W29" i="9"/>
  <c r="W27" i="9"/>
  <c r="X27" i="9" s="1"/>
  <c r="Y27" i="9" s="1"/>
  <c r="S20" i="7"/>
  <c r="V35" i="7" s="1"/>
  <c r="W35" i="7" s="1"/>
  <c r="X35" i="7" s="1"/>
  <c r="O56" i="7"/>
  <c r="S11" i="7" s="1"/>
  <c r="N28" i="7"/>
  <c r="M28" i="7"/>
  <c r="O28" i="7"/>
  <c r="O37" i="7"/>
  <c r="N37" i="7"/>
  <c r="M37" i="7"/>
  <c r="N12" i="7"/>
  <c r="M12" i="7"/>
  <c r="O12" i="7"/>
  <c r="L42" i="6"/>
  <c r="O42" i="6" s="1"/>
  <c r="L41" i="6"/>
  <c r="O41" i="6" s="1"/>
  <c r="L40" i="6"/>
  <c r="O40" i="6" s="1"/>
  <c r="L39" i="6"/>
  <c r="N39" i="6" s="1"/>
  <c r="L38" i="6"/>
  <c r="O38" i="6" s="1"/>
  <c r="L37" i="6"/>
  <c r="O37" i="6" s="1"/>
  <c r="L36" i="6"/>
  <c r="O36" i="6" s="1"/>
  <c r="L35" i="6"/>
  <c r="N35" i="6" s="1"/>
  <c r="L34" i="6"/>
  <c r="O34" i="6" s="1"/>
  <c r="L33" i="6"/>
  <c r="O33" i="6" s="1"/>
  <c r="L32" i="6"/>
  <c r="O32" i="6" s="1"/>
  <c r="L31" i="6"/>
  <c r="N31" i="6" s="1"/>
  <c r="L30" i="6"/>
  <c r="L29" i="6"/>
  <c r="O29" i="6" s="1"/>
  <c r="W32" i="6"/>
  <c r="X32" i="6" s="1"/>
  <c r="L28" i="6"/>
  <c r="L27" i="6"/>
  <c r="M27" i="6" s="1"/>
  <c r="L26" i="6"/>
  <c r="L25" i="6"/>
  <c r="L24" i="6"/>
  <c r="L23" i="6"/>
  <c r="O23" i="6" s="1"/>
  <c r="L22" i="6"/>
  <c r="O22" i="6" s="1"/>
  <c r="L21" i="6"/>
  <c r="L20" i="6"/>
  <c r="L19" i="6"/>
  <c r="L18" i="6"/>
  <c r="M18" i="6" s="1"/>
  <c r="L17" i="6"/>
  <c r="L16" i="6"/>
  <c r="O16" i="6" s="1"/>
  <c r="L15" i="6"/>
  <c r="L14" i="6"/>
  <c r="O14" i="6" s="1"/>
  <c r="L13" i="6"/>
  <c r="L12" i="6"/>
  <c r="L11" i="6"/>
  <c r="L10" i="6"/>
  <c r="M10" i="6" s="1"/>
  <c r="L9" i="6"/>
  <c r="O9" i="6" s="1"/>
  <c r="L8" i="6"/>
  <c r="O8" i="6" s="1"/>
  <c r="L6" i="6"/>
  <c r="O6" i="6" s="1"/>
  <c r="L5" i="6"/>
  <c r="L4" i="6"/>
  <c r="O4" i="6" s="1"/>
  <c r="S18" i="5"/>
  <c r="S14" i="5"/>
  <c r="S13" i="5"/>
  <c r="L46" i="5"/>
  <c r="O46" i="5" s="1"/>
  <c r="L47" i="5"/>
  <c r="O47" i="5" s="1"/>
  <c r="L48" i="5"/>
  <c r="O48" i="5" s="1"/>
  <c r="M48" i="5"/>
  <c r="N48" i="5"/>
  <c r="G65" i="5"/>
  <c r="H65" i="5" s="1"/>
  <c r="G64" i="5"/>
  <c r="H64" i="5" s="1"/>
  <c r="G63" i="5"/>
  <c r="L63" i="5" s="1"/>
  <c r="G62" i="5"/>
  <c r="H62" i="5" s="1"/>
  <c r="G61" i="5"/>
  <c r="H61" i="5" s="1"/>
  <c r="G60" i="5"/>
  <c r="H60" i="5" s="1"/>
  <c r="G59" i="5"/>
  <c r="H59" i="5" s="1"/>
  <c r="G58" i="5"/>
  <c r="H58" i="5" s="1"/>
  <c r="G57" i="5"/>
  <c r="H57" i="5" s="1"/>
  <c r="G56" i="5"/>
  <c r="H56" i="5" s="1"/>
  <c r="G55" i="5"/>
  <c r="H55" i="5" s="1"/>
  <c r="G54" i="5"/>
  <c r="H54" i="5" s="1"/>
  <c r="G53" i="5"/>
  <c r="H53" i="5" s="1"/>
  <c r="G52" i="5"/>
  <c r="H52" i="5" s="1"/>
  <c r="G51" i="5"/>
  <c r="H51" i="5" s="1"/>
  <c r="G50" i="5"/>
  <c r="H50" i="5" s="1"/>
  <c r="G49" i="5"/>
  <c r="H49" i="5" s="1"/>
  <c r="I48" i="5"/>
  <c r="H48" i="5"/>
  <c r="I47" i="5"/>
  <c r="H47" i="5" s="1"/>
  <c r="I46" i="5"/>
  <c r="H46" i="5"/>
  <c r="H45" i="5"/>
  <c r="I44" i="5"/>
  <c r="H44" i="5"/>
  <c r="I43" i="5"/>
  <c r="H43" i="5"/>
  <c r="I42" i="5"/>
  <c r="H42" i="5"/>
  <c r="I41" i="5"/>
  <c r="H41" i="5" s="1"/>
  <c r="I40" i="5"/>
  <c r="H40" i="5" s="1"/>
  <c r="I39" i="5"/>
  <c r="H39" i="5" s="1"/>
  <c r="I38" i="5"/>
  <c r="H38" i="5"/>
  <c r="I37" i="5"/>
  <c r="H37" i="5"/>
  <c r="I36" i="5"/>
  <c r="H36" i="5" s="1"/>
  <c r="I35" i="5"/>
  <c r="H35" i="5" s="1"/>
  <c r="I34" i="5"/>
  <c r="H34" i="5" s="1"/>
  <c r="I33" i="5"/>
  <c r="H33" i="5"/>
  <c r="I32" i="5"/>
  <c r="H32" i="5"/>
  <c r="I31" i="5"/>
  <c r="H31" i="5" s="1"/>
  <c r="G30" i="5"/>
  <c r="H30" i="5" s="1"/>
  <c r="G29" i="5"/>
  <c r="H29" i="5" s="1"/>
  <c r="G28" i="5"/>
  <c r="H28" i="5" s="1"/>
  <c r="G27" i="5"/>
  <c r="H27" i="5" s="1"/>
  <c r="G26" i="5"/>
  <c r="H26" i="5" s="1"/>
  <c r="G25" i="5"/>
  <c r="H25" i="5" s="1"/>
  <c r="G24" i="5"/>
  <c r="H24" i="5" s="1"/>
  <c r="G23" i="5"/>
  <c r="H23" i="5" s="1"/>
  <c r="G22" i="5"/>
  <c r="H22" i="5" s="1"/>
  <c r="G21" i="5"/>
  <c r="H21" i="5" s="1"/>
  <c r="G20" i="5"/>
  <c r="H20" i="5" s="1"/>
  <c r="G19" i="5"/>
  <c r="H19" i="5" s="1"/>
  <c r="G18" i="5"/>
  <c r="H18" i="5" s="1"/>
  <c r="G17" i="5"/>
  <c r="H17" i="5" s="1"/>
  <c r="G16" i="5"/>
  <c r="H16" i="5" s="1"/>
  <c r="G15" i="5"/>
  <c r="H15" i="5" s="1"/>
  <c r="G14" i="5"/>
  <c r="H14" i="5" s="1"/>
  <c r="G13" i="5"/>
  <c r="H13" i="5" s="1"/>
  <c r="G12" i="5"/>
  <c r="H12" i="5" s="1"/>
  <c r="G11" i="5"/>
  <c r="H11" i="5" s="1"/>
  <c r="G10" i="5"/>
  <c r="H10" i="5" s="1"/>
  <c r="G9" i="5"/>
  <c r="H9" i="5" s="1"/>
  <c r="G8" i="5"/>
  <c r="H8" i="5" s="1"/>
  <c r="G7" i="5"/>
  <c r="H7" i="5" s="1"/>
  <c r="G6" i="5"/>
  <c r="H6" i="5" s="1"/>
  <c r="G5" i="5"/>
  <c r="H5" i="5" s="1"/>
  <c r="G4" i="5"/>
  <c r="H4" i="5" s="1"/>
  <c r="Y36" i="11" l="1"/>
  <c r="W36" i="9"/>
  <c r="X29" i="9"/>
  <c r="Y29" i="9" s="1"/>
  <c r="Y36" i="9" s="1"/>
  <c r="V26" i="7"/>
  <c r="S10" i="7"/>
  <c r="V31" i="7" s="1"/>
  <c r="N34" i="6"/>
  <c r="M35" i="6"/>
  <c r="O31" i="6"/>
  <c r="M39" i="6"/>
  <c r="M9" i="6"/>
  <c r="O35" i="6"/>
  <c r="N9" i="6"/>
  <c r="N27" i="6"/>
  <c r="M32" i="6"/>
  <c r="O39" i="6"/>
  <c r="O27" i="6"/>
  <c r="M36" i="6"/>
  <c r="N18" i="6"/>
  <c r="N36" i="6"/>
  <c r="M33" i="6"/>
  <c r="M41" i="6"/>
  <c r="N33" i="6"/>
  <c r="M37" i="6"/>
  <c r="N41" i="6"/>
  <c r="N37" i="6"/>
  <c r="M31" i="6"/>
  <c r="N38" i="6"/>
  <c r="M16" i="6"/>
  <c r="N16" i="6"/>
  <c r="N32" i="6"/>
  <c r="O11" i="6"/>
  <c r="N11" i="6"/>
  <c r="M11" i="6"/>
  <c r="N30" i="6"/>
  <c r="M30" i="6"/>
  <c r="O30" i="6"/>
  <c r="O26" i="6"/>
  <c r="N26" i="6"/>
  <c r="M26" i="6"/>
  <c r="O13" i="6"/>
  <c r="N13" i="6"/>
  <c r="M13" i="6"/>
  <c r="O20" i="6"/>
  <c r="S15" i="6" s="1"/>
  <c r="N20" i="6"/>
  <c r="M20" i="6"/>
  <c r="O24" i="6"/>
  <c r="S14" i="6" s="1"/>
  <c r="N24" i="6"/>
  <c r="M24" i="6"/>
  <c r="O25" i="6"/>
  <c r="M25" i="6"/>
  <c r="N25" i="6"/>
  <c r="O15" i="6"/>
  <c r="N15" i="6"/>
  <c r="M15" i="6"/>
  <c r="O21" i="6"/>
  <c r="N21" i="6"/>
  <c r="M21" i="6"/>
  <c r="O17" i="6"/>
  <c r="N17" i="6"/>
  <c r="M17" i="6"/>
  <c r="O5" i="6"/>
  <c r="N5" i="6"/>
  <c r="M5" i="6"/>
  <c r="N12" i="6"/>
  <c r="M12" i="6"/>
  <c r="M14" i="6"/>
  <c r="O18" i="6"/>
  <c r="M23" i="6"/>
  <c r="N14" i="6"/>
  <c r="N23" i="6"/>
  <c r="O12" i="6"/>
  <c r="M8" i="6"/>
  <c r="O19" i="6"/>
  <c r="N19" i="6"/>
  <c r="M19" i="6"/>
  <c r="M29" i="6"/>
  <c r="M6" i="6"/>
  <c r="N8" i="6"/>
  <c r="M22" i="6"/>
  <c r="N29" i="6"/>
  <c r="M4" i="6"/>
  <c r="N6" i="6"/>
  <c r="N22" i="6"/>
  <c r="M42" i="6"/>
  <c r="N4" i="6"/>
  <c r="M40" i="6"/>
  <c r="N42" i="6"/>
  <c r="O28" i="6"/>
  <c r="N28" i="6"/>
  <c r="M28" i="6"/>
  <c r="M38" i="6"/>
  <c r="N40" i="6"/>
  <c r="O10" i="6"/>
  <c r="S12" i="6" s="1"/>
  <c r="N10" i="6"/>
  <c r="L7" i="6"/>
  <c r="M34" i="6"/>
  <c r="N47" i="5"/>
  <c r="N46" i="5"/>
  <c r="M46" i="5"/>
  <c r="L62" i="5"/>
  <c r="L55" i="5"/>
  <c r="L52" i="5"/>
  <c r="N52" i="5" s="1"/>
  <c r="L65" i="5"/>
  <c r="L59" i="5"/>
  <c r="O59" i="5" s="1"/>
  <c r="L56" i="5"/>
  <c r="M56" i="5" s="1"/>
  <c r="N55" i="5"/>
  <c r="M63" i="5"/>
  <c r="N63" i="5"/>
  <c r="O63" i="5"/>
  <c r="L58" i="5"/>
  <c r="L61" i="5"/>
  <c r="L64" i="5"/>
  <c r="L54" i="5"/>
  <c r="L51" i="5"/>
  <c r="L57" i="5"/>
  <c r="L50" i="5"/>
  <c r="H63" i="5"/>
  <c r="L60" i="5"/>
  <c r="O56" i="5"/>
  <c r="M47" i="5"/>
  <c r="L53" i="5"/>
  <c r="L49" i="5"/>
  <c r="L45" i="5"/>
  <c r="O45" i="5" s="1"/>
  <c r="L44" i="5"/>
  <c r="N44" i="5" s="1"/>
  <c r="L43" i="5"/>
  <c r="L42" i="5"/>
  <c r="L41" i="5"/>
  <c r="O41" i="5" s="1"/>
  <c r="L40" i="5"/>
  <c r="N40" i="5" s="1"/>
  <c r="L39" i="5"/>
  <c r="O39" i="5" s="1"/>
  <c r="L38" i="5"/>
  <c r="N38" i="5" s="1"/>
  <c r="L37" i="5"/>
  <c r="N37" i="5" s="1"/>
  <c r="L36" i="5"/>
  <c r="N36" i="5" s="1"/>
  <c r="L35" i="5"/>
  <c r="O35" i="5" s="1"/>
  <c r="L34" i="5"/>
  <c r="N34" i="5" s="1"/>
  <c r="L33" i="5"/>
  <c r="N33" i="5" s="1"/>
  <c r="L32" i="5"/>
  <c r="L30" i="5"/>
  <c r="L29" i="5"/>
  <c r="L28" i="5"/>
  <c r="N28" i="5" s="1"/>
  <c r="L27" i="5"/>
  <c r="L26" i="5"/>
  <c r="L25" i="5"/>
  <c r="L24" i="5"/>
  <c r="N24" i="5" s="1"/>
  <c r="L23" i="5"/>
  <c r="L22" i="5"/>
  <c r="L21" i="5"/>
  <c r="M21" i="5" s="1"/>
  <c r="L20" i="5"/>
  <c r="L19" i="5"/>
  <c r="O19" i="5" s="1"/>
  <c r="L18" i="5"/>
  <c r="L17" i="5"/>
  <c r="L16" i="5"/>
  <c r="N16" i="5" s="1"/>
  <c r="L15" i="5"/>
  <c r="O15" i="5" s="1"/>
  <c r="L14" i="5"/>
  <c r="O14" i="5" s="1"/>
  <c r="L13" i="5"/>
  <c r="O13" i="5" s="1"/>
  <c r="L11" i="5"/>
  <c r="M11" i="5" s="1"/>
  <c r="L10" i="5"/>
  <c r="L9" i="5"/>
  <c r="O9" i="5" s="1"/>
  <c r="L7" i="5"/>
  <c r="L6" i="5"/>
  <c r="L4" i="5"/>
  <c r="L49" i="3"/>
  <c r="O49" i="3" s="1"/>
  <c r="O48" i="3"/>
  <c r="L48" i="3"/>
  <c r="N48" i="3" s="1"/>
  <c r="I48" i="3"/>
  <c r="H48" i="3"/>
  <c r="L47" i="3"/>
  <c r="O47" i="3" s="1"/>
  <c r="H47" i="3"/>
  <c r="G47" i="3"/>
  <c r="G46" i="3"/>
  <c r="L46" i="3" s="1"/>
  <c r="L45" i="3"/>
  <c r="O45" i="3" s="1"/>
  <c r="I45" i="3"/>
  <c r="H45" i="3"/>
  <c r="O44" i="3"/>
  <c r="L44" i="3"/>
  <c r="N44" i="3" s="1"/>
  <c r="I44" i="3"/>
  <c r="H44" i="3"/>
  <c r="L43" i="3"/>
  <c r="O43" i="3" s="1"/>
  <c r="I43" i="3"/>
  <c r="H43" i="3"/>
  <c r="O42" i="3"/>
  <c r="L42" i="3"/>
  <c r="N42" i="3" s="1"/>
  <c r="I42" i="3"/>
  <c r="H42" i="3"/>
  <c r="N41" i="3"/>
  <c r="M41" i="3"/>
  <c r="L41" i="3"/>
  <c r="O41" i="3" s="1"/>
  <c r="S12" i="3" s="1"/>
  <c r="I41" i="3"/>
  <c r="H41" i="3"/>
  <c r="O40" i="3"/>
  <c r="L40" i="3"/>
  <c r="N40" i="3" s="1"/>
  <c r="I40" i="3"/>
  <c r="H40" i="3"/>
  <c r="L39" i="3"/>
  <c r="O39" i="3" s="1"/>
  <c r="I39" i="3"/>
  <c r="H39" i="3"/>
  <c r="O38" i="3"/>
  <c r="L38" i="3"/>
  <c r="N38" i="3" s="1"/>
  <c r="I38" i="3"/>
  <c r="H38" i="3"/>
  <c r="L37" i="3"/>
  <c r="O37" i="3" s="1"/>
  <c r="I37" i="3"/>
  <c r="H37" i="3"/>
  <c r="O36" i="3"/>
  <c r="L36" i="3"/>
  <c r="N36" i="3" s="1"/>
  <c r="I36" i="3"/>
  <c r="H36" i="3"/>
  <c r="L35" i="3"/>
  <c r="O35" i="3" s="1"/>
  <c r="I35" i="3"/>
  <c r="H35" i="3"/>
  <c r="O34" i="3"/>
  <c r="L34" i="3"/>
  <c r="N34" i="3" s="1"/>
  <c r="I34" i="3"/>
  <c r="H34" i="3"/>
  <c r="N33" i="3"/>
  <c r="M33" i="3"/>
  <c r="L33" i="3"/>
  <c r="O33" i="3" s="1"/>
  <c r="I33" i="3"/>
  <c r="H33" i="3"/>
  <c r="G32" i="3"/>
  <c r="L32" i="3" s="1"/>
  <c r="G31" i="3"/>
  <c r="L31" i="3" s="1"/>
  <c r="H30" i="3"/>
  <c r="G30" i="3"/>
  <c r="L30" i="3" s="1"/>
  <c r="G29" i="3"/>
  <c r="L29" i="3" s="1"/>
  <c r="V28" i="3"/>
  <c r="L28" i="3"/>
  <c r="O28" i="3" s="1"/>
  <c r="G28" i="3"/>
  <c r="H28" i="3" s="1"/>
  <c r="G27" i="3"/>
  <c r="L27" i="3" s="1"/>
  <c r="G26" i="3"/>
  <c r="L26" i="3" s="1"/>
  <c r="G25" i="3"/>
  <c r="H25" i="3" s="1"/>
  <c r="L24" i="3"/>
  <c r="N24" i="3" s="1"/>
  <c r="G24" i="3"/>
  <c r="H24" i="3" s="1"/>
  <c r="L23" i="3"/>
  <c r="O23" i="3" s="1"/>
  <c r="H23" i="3"/>
  <c r="G23" i="3"/>
  <c r="G22" i="3"/>
  <c r="L22" i="3" s="1"/>
  <c r="L21" i="3"/>
  <c r="O21" i="3" s="1"/>
  <c r="G21" i="3"/>
  <c r="H21" i="3" s="1"/>
  <c r="G20" i="3"/>
  <c r="L20" i="3" s="1"/>
  <c r="L19" i="3"/>
  <c r="O19" i="3" s="1"/>
  <c r="G19" i="3"/>
  <c r="H19" i="3" s="1"/>
  <c r="G18" i="3"/>
  <c r="L18" i="3" s="1"/>
  <c r="G17" i="3"/>
  <c r="L17" i="3" s="1"/>
  <c r="O17" i="3" s="1"/>
  <c r="M16" i="3"/>
  <c r="L16" i="3"/>
  <c r="O15" i="3"/>
  <c r="N15" i="3"/>
  <c r="M15" i="3"/>
  <c r="L15" i="3"/>
  <c r="L14" i="3"/>
  <c r="N14" i="3" s="1"/>
  <c r="O13" i="3"/>
  <c r="N13" i="3"/>
  <c r="M13" i="3"/>
  <c r="L13" i="3"/>
  <c r="H13" i="3"/>
  <c r="G13" i="3"/>
  <c r="G12" i="3"/>
  <c r="L12" i="3" s="1"/>
  <c r="G11" i="3"/>
  <c r="L11" i="3" s="1"/>
  <c r="O11" i="3" s="1"/>
  <c r="M10" i="3"/>
  <c r="L10" i="3"/>
  <c r="G10" i="3"/>
  <c r="H10" i="3" s="1"/>
  <c r="G9" i="3"/>
  <c r="L9" i="3" s="1"/>
  <c r="G8" i="3"/>
  <c r="L8" i="3" s="1"/>
  <c r="G7" i="3"/>
  <c r="L6" i="3"/>
  <c r="O6" i="3" s="1"/>
  <c r="G6" i="3"/>
  <c r="H6" i="3" s="1"/>
  <c r="G5" i="3"/>
  <c r="L5" i="3" s="1"/>
  <c r="O4" i="3"/>
  <c r="G4" i="3"/>
  <c r="L4" i="3" s="1"/>
  <c r="G36" i="2"/>
  <c r="L36" i="2" s="1"/>
  <c r="L35" i="2"/>
  <c r="G35" i="2"/>
  <c r="H35" i="2" s="1"/>
  <c r="G34" i="2"/>
  <c r="H34" i="2" s="1"/>
  <c r="L33" i="2"/>
  <c r="G33" i="2"/>
  <c r="H33" i="2" s="1"/>
  <c r="G32" i="2"/>
  <c r="H32" i="2" s="1"/>
  <c r="L31" i="2"/>
  <c r="G31" i="2"/>
  <c r="H31" i="2" s="1"/>
  <c r="G30" i="2"/>
  <c r="G29" i="2"/>
  <c r="H29" i="2" s="1"/>
  <c r="V28" i="2"/>
  <c r="G28" i="2"/>
  <c r="L28" i="2" s="1"/>
  <c r="L27" i="2"/>
  <c r="G27" i="2"/>
  <c r="H27" i="2" s="1"/>
  <c r="G26" i="2"/>
  <c r="G25" i="2"/>
  <c r="L25" i="2" s="1"/>
  <c r="G24" i="2"/>
  <c r="L24" i="2" s="1"/>
  <c r="L23" i="2"/>
  <c r="G23" i="2"/>
  <c r="H23" i="2" s="1"/>
  <c r="G22" i="2"/>
  <c r="G21" i="2"/>
  <c r="L21" i="2" s="1"/>
  <c r="G20" i="2"/>
  <c r="G19" i="2"/>
  <c r="L19" i="2" s="1"/>
  <c r="G18" i="2"/>
  <c r="L18" i="2" s="1"/>
  <c r="G17" i="2"/>
  <c r="H17" i="2" s="1"/>
  <c r="L16" i="2"/>
  <c r="H16" i="2"/>
  <c r="G16" i="2"/>
  <c r="G15" i="2"/>
  <c r="L15" i="2" s="1"/>
  <c r="O14" i="2"/>
  <c r="N14" i="2"/>
  <c r="M14" i="2"/>
  <c r="L14" i="2"/>
  <c r="H14" i="2"/>
  <c r="G14" i="2"/>
  <c r="G13" i="2"/>
  <c r="O12" i="2"/>
  <c r="N12" i="2"/>
  <c r="L12" i="2"/>
  <c r="M12" i="2" s="1"/>
  <c r="G12" i="2"/>
  <c r="H12" i="2" s="1"/>
  <c r="G11" i="2"/>
  <c r="L11" i="2" s="1"/>
  <c r="G10" i="2"/>
  <c r="H10" i="2" s="1"/>
  <c r="M9" i="2"/>
  <c r="L9" i="2"/>
  <c r="H9" i="2"/>
  <c r="G9" i="2"/>
  <c r="G8" i="2"/>
  <c r="H8" i="2" s="1"/>
  <c r="H7" i="2"/>
  <c r="G7" i="2"/>
  <c r="L7" i="2" s="1"/>
  <c r="O7" i="2" s="1"/>
  <c r="G6" i="2"/>
  <c r="O5" i="2"/>
  <c r="G5" i="2"/>
  <c r="L5" i="2" s="1"/>
  <c r="G4" i="2"/>
  <c r="L4" i="2" s="1"/>
  <c r="G76" i="1"/>
  <c r="L76" i="1" s="1"/>
  <c r="L75" i="1"/>
  <c r="M75" i="1" s="1"/>
  <c r="H75" i="1"/>
  <c r="G75" i="1"/>
  <c r="H74" i="1"/>
  <c r="G74" i="1"/>
  <c r="L74" i="1" s="1"/>
  <c r="O73" i="1"/>
  <c r="N73" i="1"/>
  <c r="L73" i="1"/>
  <c r="M73" i="1" s="1"/>
  <c r="H73" i="1"/>
  <c r="G73" i="1"/>
  <c r="L72" i="1"/>
  <c r="G72" i="1"/>
  <c r="H72" i="1" s="1"/>
  <c r="L71" i="1"/>
  <c r="O71" i="1" s="1"/>
  <c r="H71" i="1"/>
  <c r="G71" i="1"/>
  <c r="G70" i="1"/>
  <c r="L70" i="1" s="1"/>
  <c r="M69" i="1"/>
  <c r="L69" i="1"/>
  <c r="O69" i="1" s="1"/>
  <c r="H69" i="1"/>
  <c r="G69" i="1"/>
  <c r="G68" i="1"/>
  <c r="H68" i="1" s="1"/>
  <c r="O67" i="1"/>
  <c r="N67" i="1"/>
  <c r="L67" i="1"/>
  <c r="M67" i="1" s="1"/>
  <c r="H67" i="1"/>
  <c r="G67" i="1"/>
  <c r="L66" i="1"/>
  <c r="M66" i="1" s="1"/>
  <c r="G66" i="1"/>
  <c r="H66" i="1" s="1"/>
  <c r="L65" i="1"/>
  <c r="O65" i="1" s="1"/>
  <c r="H65" i="1"/>
  <c r="G65" i="1"/>
  <c r="G64" i="1"/>
  <c r="L64" i="1" s="1"/>
  <c r="M63" i="1"/>
  <c r="L63" i="1"/>
  <c r="O63" i="1" s="1"/>
  <c r="H63" i="1"/>
  <c r="G63" i="1"/>
  <c r="H62" i="1"/>
  <c r="G62" i="1"/>
  <c r="L62" i="1" s="1"/>
  <c r="O61" i="1"/>
  <c r="N61" i="1"/>
  <c r="L61" i="1"/>
  <c r="M61" i="1" s="1"/>
  <c r="H61" i="1"/>
  <c r="G61" i="1"/>
  <c r="L60" i="1"/>
  <c r="G60" i="1"/>
  <c r="H60" i="1" s="1"/>
  <c r="L59" i="1"/>
  <c r="O59" i="1" s="1"/>
  <c r="H59" i="1"/>
  <c r="G59" i="1"/>
  <c r="G58" i="1"/>
  <c r="L58" i="1" s="1"/>
  <c r="M57" i="1"/>
  <c r="L57" i="1"/>
  <c r="O57" i="1" s="1"/>
  <c r="H57" i="1"/>
  <c r="G57" i="1"/>
  <c r="H56" i="1"/>
  <c r="G56" i="1"/>
  <c r="L56" i="1" s="1"/>
  <c r="O55" i="1"/>
  <c r="N55" i="1"/>
  <c r="L55" i="1"/>
  <c r="M55" i="1" s="1"/>
  <c r="H55" i="1"/>
  <c r="G55" i="1"/>
  <c r="L54" i="1"/>
  <c r="M54" i="1" s="1"/>
  <c r="G54" i="1"/>
  <c r="H54" i="1" s="1"/>
  <c r="L53" i="1"/>
  <c r="O53" i="1" s="1"/>
  <c r="H53" i="1"/>
  <c r="G53" i="1"/>
  <c r="G52" i="1"/>
  <c r="L52" i="1" s="1"/>
  <c r="M51" i="1"/>
  <c r="L51" i="1"/>
  <c r="O51" i="1" s="1"/>
  <c r="H51" i="1"/>
  <c r="G51" i="1"/>
  <c r="L50" i="1"/>
  <c r="I50" i="1"/>
  <c r="H50" i="1" s="1"/>
  <c r="O49" i="1"/>
  <c r="N49" i="1"/>
  <c r="L49" i="1"/>
  <c r="M49" i="1" s="1"/>
  <c r="I49" i="1"/>
  <c r="H49" i="1" s="1"/>
  <c r="L48" i="1"/>
  <c r="I48" i="1"/>
  <c r="H48" i="1" s="1"/>
  <c r="L47" i="1"/>
  <c r="O47" i="1" s="1"/>
  <c r="I47" i="1"/>
  <c r="H47" i="1" s="1"/>
  <c r="L46" i="1"/>
  <c r="I46" i="1"/>
  <c r="H46" i="1" s="1"/>
  <c r="O45" i="1"/>
  <c r="N45" i="1"/>
  <c r="L45" i="1"/>
  <c r="M45" i="1" s="1"/>
  <c r="I45" i="1"/>
  <c r="H45" i="1" s="1"/>
  <c r="L44" i="1"/>
  <c r="M44" i="1" s="1"/>
  <c r="H44" i="1"/>
  <c r="G44" i="1"/>
  <c r="L43" i="1"/>
  <c r="N43" i="1" s="1"/>
  <c r="I43" i="1"/>
  <c r="H43" i="1" s="1"/>
  <c r="H42" i="1"/>
  <c r="G42" i="1"/>
  <c r="L42" i="1" s="1"/>
  <c r="O41" i="1"/>
  <c r="N41" i="1"/>
  <c r="L41" i="1"/>
  <c r="M41" i="1" s="1"/>
  <c r="H41" i="1"/>
  <c r="G41" i="1"/>
  <c r="L40" i="1"/>
  <c r="G40" i="1"/>
  <c r="H40" i="1" s="1"/>
  <c r="L39" i="1"/>
  <c r="O39" i="1" s="1"/>
  <c r="H39" i="1"/>
  <c r="G39" i="1"/>
  <c r="G38" i="1"/>
  <c r="H38" i="1" s="1"/>
  <c r="M37" i="1"/>
  <c r="L37" i="1"/>
  <c r="O37" i="1" s="1"/>
  <c r="H37" i="1"/>
  <c r="G37" i="1"/>
  <c r="H36" i="1"/>
  <c r="G36" i="1"/>
  <c r="L36" i="1" s="1"/>
  <c r="O35" i="1"/>
  <c r="N35" i="1"/>
  <c r="L35" i="1"/>
  <c r="M35" i="1" s="1"/>
  <c r="I35" i="1"/>
  <c r="H35" i="1" s="1"/>
  <c r="L34" i="1"/>
  <c r="M34" i="1" s="1"/>
  <c r="H34" i="1"/>
  <c r="G34" i="1"/>
  <c r="L33" i="1"/>
  <c r="N33" i="1" s="1"/>
  <c r="H33" i="1"/>
  <c r="G33" i="1"/>
  <c r="G32" i="1"/>
  <c r="L32" i="1" s="1"/>
  <c r="O31" i="1"/>
  <c r="L31" i="1"/>
  <c r="N31" i="1" s="1"/>
  <c r="H31" i="1"/>
  <c r="G31" i="1"/>
  <c r="G30" i="1"/>
  <c r="H30" i="1" s="1"/>
  <c r="G29" i="1"/>
  <c r="L29" i="1" s="1"/>
  <c r="V28" i="1"/>
  <c r="G28" i="1"/>
  <c r="O27" i="1"/>
  <c r="N27" i="1"/>
  <c r="M27" i="1"/>
  <c r="L27" i="1"/>
  <c r="H27" i="1"/>
  <c r="G27" i="1"/>
  <c r="H26" i="1"/>
  <c r="G26" i="1"/>
  <c r="L26" i="1" s="1"/>
  <c r="H25" i="1"/>
  <c r="G25" i="1"/>
  <c r="L25" i="1" s="1"/>
  <c r="G24" i="1"/>
  <c r="L23" i="1"/>
  <c r="O23" i="1" s="1"/>
  <c r="H23" i="1"/>
  <c r="G23" i="1"/>
  <c r="L22" i="1"/>
  <c r="M22" i="1" s="1"/>
  <c r="G22" i="1"/>
  <c r="H22" i="1" s="1"/>
  <c r="G21" i="1"/>
  <c r="G20" i="1"/>
  <c r="L20" i="1" s="1"/>
  <c r="O19" i="1"/>
  <c r="N19" i="1"/>
  <c r="L19" i="1"/>
  <c r="M19" i="1" s="1"/>
  <c r="I19" i="1"/>
  <c r="H19" i="1"/>
  <c r="G18" i="1"/>
  <c r="H18" i="1" s="1"/>
  <c r="O17" i="1"/>
  <c r="G17" i="1"/>
  <c r="L17" i="1" s="1"/>
  <c r="O16" i="1"/>
  <c r="N16" i="1"/>
  <c r="M16" i="1"/>
  <c r="L16" i="1"/>
  <c r="I16" i="1"/>
  <c r="H16" i="1"/>
  <c r="L15" i="1"/>
  <c r="M15" i="1" s="1"/>
  <c r="H15" i="1"/>
  <c r="G15" i="1"/>
  <c r="L14" i="1"/>
  <c r="O14" i="1" s="1"/>
  <c r="H14" i="1"/>
  <c r="G14" i="1"/>
  <c r="L13" i="1"/>
  <c r="N13" i="1" s="1"/>
  <c r="I13" i="1"/>
  <c r="H13" i="1"/>
  <c r="L12" i="1"/>
  <c r="O12" i="1" s="1"/>
  <c r="I12" i="1"/>
  <c r="H12" i="1"/>
  <c r="O11" i="1"/>
  <c r="N11" i="1"/>
  <c r="M11" i="1"/>
  <c r="L11" i="1"/>
  <c r="I11" i="1"/>
  <c r="H11" i="1"/>
  <c r="O10" i="1"/>
  <c r="N10" i="1"/>
  <c r="L10" i="1"/>
  <c r="M10" i="1" s="1"/>
  <c r="I10" i="1"/>
  <c r="H10" i="1"/>
  <c r="O9" i="1"/>
  <c r="N9" i="1"/>
  <c r="L9" i="1"/>
  <c r="M9" i="1" s="1"/>
  <c r="I9" i="1"/>
  <c r="H9" i="1" s="1"/>
  <c r="M8" i="1"/>
  <c r="L8" i="1"/>
  <c r="I8" i="1"/>
  <c r="H8" i="1"/>
  <c r="O7" i="1"/>
  <c r="N7" i="1"/>
  <c r="L7" i="1"/>
  <c r="M7" i="1" s="1"/>
  <c r="I7" i="1"/>
  <c r="H7" i="1" s="1"/>
  <c r="O6" i="1"/>
  <c r="N6" i="1"/>
  <c r="M6" i="1"/>
  <c r="L6" i="1"/>
  <c r="I6" i="1"/>
  <c r="I78" i="1" s="1"/>
  <c r="H6" i="1"/>
  <c r="O5" i="1"/>
  <c r="N5" i="1"/>
  <c r="M5" i="1"/>
  <c r="L5" i="1"/>
  <c r="I5" i="1"/>
  <c r="H5" i="1"/>
  <c r="G4" i="1"/>
  <c r="L4" i="1" s="1"/>
  <c r="X36" i="9" l="1"/>
  <c r="V30" i="7"/>
  <c r="W30" i="7" s="1"/>
  <c r="X30" i="7" s="1"/>
  <c r="W31" i="7"/>
  <c r="X31" i="7" s="1"/>
  <c r="W26" i="7"/>
  <c r="W35" i="6"/>
  <c r="X35" i="6" s="1"/>
  <c r="M7" i="6"/>
  <c r="S3" i="6" s="1"/>
  <c r="N7" i="6"/>
  <c r="O7" i="6"/>
  <c r="W33" i="6"/>
  <c r="X33" i="6" s="1"/>
  <c r="S9" i="6"/>
  <c r="S10" i="6" s="1"/>
  <c r="S2" i="6"/>
  <c r="O62" i="5"/>
  <c r="M62" i="5"/>
  <c r="N62" i="5"/>
  <c r="O52" i="5"/>
  <c r="M52" i="5"/>
  <c r="N56" i="5"/>
  <c r="O55" i="5"/>
  <c r="M55" i="5"/>
  <c r="N59" i="5"/>
  <c r="M59" i="5"/>
  <c r="M65" i="5"/>
  <c r="N65" i="5"/>
  <c r="O65" i="5"/>
  <c r="O49" i="5"/>
  <c r="M49" i="5"/>
  <c r="N49" i="5"/>
  <c r="M57" i="5"/>
  <c r="N57" i="5"/>
  <c r="O57" i="5"/>
  <c r="O64" i="5"/>
  <c r="N64" i="5"/>
  <c r="M64" i="5"/>
  <c r="O61" i="5"/>
  <c r="M61" i="5"/>
  <c r="N61" i="5"/>
  <c r="O58" i="5"/>
  <c r="M58" i="5"/>
  <c r="N58" i="5"/>
  <c r="M50" i="5"/>
  <c r="N50" i="5"/>
  <c r="O50" i="5"/>
  <c r="M51" i="5"/>
  <c r="O51" i="5"/>
  <c r="N51" i="5"/>
  <c r="M53" i="5"/>
  <c r="N53" i="5"/>
  <c r="O53" i="5"/>
  <c r="M4" i="5"/>
  <c r="O54" i="5"/>
  <c r="M54" i="5"/>
  <c r="N54" i="5"/>
  <c r="V28" i="5"/>
  <c r="W28" i="5" s="1"/>
  <c r="M60" i="5"/>
  <c r="N60" i="5"/>
  <c r="O60" i="5"/>
  <c r="O44" i="5"/>
  <c r="O34" i="5"/>
  <c r="M15" i="5"/>
  <c r="N15" i="5"/>
  <c r="O40" i="5"/>
  <c r="S12" i="5" s="1"/>
  <c r="O36" i="5"/>
  <c r="O4" i="5"/>
  <c r="N4" i="5"/>
  <c r="O20" i="5"/>
  <c r="N20" i="5"/>
  <c r="M20" i="5"/>
  <c r="N29" i="5"/>
  <c r="O29" i="5"/>
  <c r="M29" i="5"/>
  <c r="O22" i="5"/>
  <c r="N22" i="5"/>
  <c r="M22" i="5"/>
  <c r="N9" i="5"/>
  <c r="M9" i="5"/>
  <c r="M18" i="5"/>
  <c r="O18" i="5"/>
  <c r="N18" i="5"/>
  <c r="N6" i="5"/>
  <c r="O6" i="5"/>
  <c r="M6" i="5"/>
  <c r="N42" i="5"/>
  <c r="M42" i="5"/>
  <c r="O42" i="5"/>
  <c r="N23" i="5"/>
  <c r="M23" i="5"/>
  <c r="O23" i="5"/>
  <c r="O27" i="5"/>
  <c r="N27" i="5"/>
  <c r="M27" i="5"/>
  <c r="O7" i="5"/>
  <c r="N7" i="5"/>
  <c r="M7" i="5"/>
  <c r="O43" i="5"/>
  <c r="N43" i="5"/>
  <c r="M43" i="5"/>
  <c r="N32" i="5"/>
  <c r="M32" i="5"/>
  <c r="O32" i="5"/>
  <c r="N10" i="5"/>
  <c r="M10" i="5"/>
  <c r="O10" i="5"/>
  <c r="N25" i="5"/>
  <c r="O25" i="5"/>
  <c r="M25" i="5"/>
  <c r="O30" i="5"/>
  <c r="N30" i="5"/>
  <c r="M30" i="5"/>
  <c r="L8" i="5"/>
  <c r="N11" i="5"/>
  <c r="O11" i="5"/>
  <c r="O17" i="5"/>
  <c r="M17" i="5"/>
  <c r="N17" i="5"/>
  <c r="O26" i="5"/>
  <c r="N26" i="5"/>
  <c r="M26" i="5"/>
  <c r="M24" i="5"/>
  <c r="M28" i="5"/>
  <c r="M13" i="5"/>
  <c r="N19" i="5"/>
  <c r="M45" i="5"/>
  <c r="O21" i="5"/>
  <c r="O24" i="5"/>
  <c r="O28" i="5"/>
  <c r="L31" i="5"/>
  <c r="N45" i="5"/>
  <c r="M35" i="5"/>
  <c r="M37" i="5"/>
  <c r="M39" i="5"/>
  <c r="N35" i="5"/>
  <c r="O38" i="5"/>
  <c r="M14" i="5"/>
  <c r="O16" i="5"/>
  <c r="N14" i="5"/>
  <c r="M19" i="5"/>
  <c r="N21" i="5"/>
  <c r="N13" i="5"/>
  <c r="M38" i="5"/>
  <c r="L5" i="5"/>
  <c r="M16" i="5"/>
  <c r="N39" i="5"/>
  <c r="L12" i="5"/>
  <c r="O33" i="5"/>
  <c r="O37" i="5"/>
  <c r="M34" i="5"/>
  <c r="M36" i="5"/>
  <c r="M40" i="5"/>
  <c r="M44" i="5"/>
  <c r="M33" i="5"/>
  <c r="M41" i="5"/>
  <c r="N41" i="5"/>
  <c r="O12" i="3"/>
  <c r="N12" i="3"/>
  <c r="M12" i="3"/>
  <c r="O18" i="3"/>
  <c r="N18" i="3"/>
  <c r="M18" i="3"/>
  <c r="O27" i="3"/>
  <c r="N27" i="3"/>
  <c r="M27" i="3"/>
  <c r="O8" i="3"/>
  <c r="N8" i="3"/>
  <c r="M8" i="3"/>
  <c r="O5" i="3"/>
  <c r="N5" i="3"/>
  <c r="M5" i="3"/>
  <c r="O31" i="3"/>
  <c r="N31" i="3"/>
  <c r="M31" i="3"/>
  <c r="H8" i="3"/>
  <c r="M17" i="3"/>
  <c r="H20" i="3"/>
  <c r="M23" i="3"/>
  <c r="M28" i="3"/>
  <c r="M47" i="3"/>
  <c r="H5" i="3"/>
  <c r="N17" i="3"/>
  <c r="N23" i="3"/>
  <c r="N28" i="3"/>
  <c r="N47" i="3"/>
  <c r="O26" i="3"/>
  <c r="N26" i="3"/>
  <c r="M26" i="3"/>
  <c r="H31" i="3"/>
  <c r="M39" i="3"/>
  <c r="M21" i="3"/>
  <c r="H26" i="3"/>
  <c r="H18" i="3"/>
  <c r="N21" i="3"/>
  <c r="M24" i="3"/>
  <c r="W28" i="3"/>
  <c r="X28" i="3" s="1"/>
  <c r="N9" i="3"/>
  <c r="M9" i="3"/>
  <c r="N29" i="3"/>
  <c r="M29" i="3"/>
  <c r="M37" i="3"/>
  <c r="M6" i="3"/>
  <c r="O9" i="3"/>
  <c r="H12" i="3"/>
  <c r="O22" i="3"/>
  <c r="N22" i="3"/>
  <c r="M22" i="3"/>
  <c r="O24" i="3"/>
  <c r="H27" i="3"/>
  <c r="O29" i="3"/>
  <c r="N32" i="3"/>
  <c r="M32" i="3"/>
  <c r="N37" i="3"/>
  <c r="N6" i="3"/>
  <c r="H22" i="3"/>
  <c r="O32" i="3"/>
  <c r="N46" i="3"/>
  <c r="M46" i="3"/>
  <c r="M49" i="3"/>
  <c r="M4" i="3"/>
  <c r="M19" i="3"/>
  <c r="M35" i="3"/>
  <c r="M43" i="3"/>
  <c r="O46" i="3"/>
  <c r="N49" i="3"/>
  <c r="N4" i="3"/>
  <c r="O16" i="3"/>
  <c r="N16" i="3"/>
  <c r="N19" i="3"/>
  <c r="I51" i="3"/>
  <c r="N35" i="3"/>
  <c r="N43" i="3"/>
  <c r="O20" i="3"/>
  <c r="N20" i="3"/>
  <c r="M20" i="3"/>
  <c r="M11" i="3"/>
  <c r="N11" i="3"/>
  <c r="N39" i="3"/>
  <c r="M45" i="3"/>
  <c r="N45" i="3"/>
  <c r="L7" i="3"/>
  <c r="H7" i="3"/>
  <c r="O10" i="3"/>
  <c r="S14" i="3" s="1"/>
  <c r="N10" i="3"/>
  <c r="O30" i="3"/>
  <c r="M30" i="3"/>
  <c r="N30" i="3"/>
  <c r="G51" i="3"/>
  <c r="M14" i="3"/>
  <c r="H29" i="3"/>
  <c r="H32" i="3"/>
  <c r="H46" i="3"/>
  <c r="H4" i="3"/>
  <c r="O14" i="3"/>
  <c r="L25" i="3"/>
  <c r="H11" i="3"/>
  <c r="H17" i="3"/>
  <c r="M34" i="3"/>
  <c r="M36" i="3"/>
  <c r="M38" i="3"/>
  <c r="M40" i="3"/>
  <c r="M42" i="3"/>
  <c r="M44" i="3"/>
  <c r="M48" i="3"/>
  <c r="H9" i="3"/>
  <c r="L38" i="2"/>
  <c r="S2" i="2" s="1"/>
  <c r="N4" i="2"/>
  <c r="M4" i="2"/>
  <c r="O4" i="2"/>
  <c r="N19" i="2"/>
  <c r="M19" i="2"/>
  <c r="M25" i="2"/>
  <c r="O25" i="2"/>
  <c r="N25" i="2"/>
  <c r="O19" i="2"/>
  <c r="O31" i="2"/>
  <c r="N31" i="2"/>
  <c r="H6" i="2"/>
  <c r="L6" i="2"/>
  <c r="L20" i="2"/>
  <c r="H20" i="2"/>
  <c r="L26" i="2"/>
  <c r="H26" i="2"/>
  <c r="M31" i="2"/>
  <c r="O11" i="2"/>
  <c r="N11" i="2"/>
  <c r="M11" i="2"/>
  <c r="N21" i="2"/>
  <c r="M21" i="2"/>
  <c r="H11" i="2"/>
  <c r="M15" i="2"/>
  <c r="O15" i="2"/>
  <c r="N15" i="2"/>
  <c r="O21" i="2"/>
  <c r="O27" i="2"/>
  <c r="N27" i="2"/>
  <c r="M7" i="2"/>
  <c r="L22" i="2"/>
  <c r="H22" i="2"/>
  <c r="M27" i="2"/>
  <c r="O33" i="2"/>
  <c r="N33" i="2"/>
  <c r="N7" i="2"/>
  <c r="N28" i="2"/>
  <c r="M28" i="2"/>
  <c r="M33" i="2"/>
  <c r="N16" i="2"/>
  <c r="O16" i="2"/>
  <c r="O23" i="2"/>
  <c r="N23" i="2"/>
  <c r="O28" i="2"/>
  <c r="M16" i="2"/>
  <c r="M23" i="2"/>
  <c r="X28" i="2"/>
  <c r="W28" i="2"/>
  <c r="H4" i="2"/>
  <c r="H13" i="2"/>
  <c r="L13" i="2"/>
  <c r="N24" i="2"/>
  <c r="M24" i="2"/>
  <c r="O35" i="2"/>
  <c r="N35" i="2"/>
  <c r="O18" i="2"/>
  <c r="M18" i="2"/>
  <c r="N18" i="2"/>
  <c r="O24" i="2"/>
  <c r="M35" i="2"/>
  <c r="N5" i="2"/>
  <c r="M5" i="2"/>
  <c r="O9" i="2"/>
  <c r="N9" i="2"/>
  <c r="H18" i="2"/>
  <c r="L30" i="2"/>
  <c r="H30" i="2"/>
  <c r="O36" i="2"/>
  <c r="N36" i="2"/>
  <c r="M36" i="2"/>
  <c r="H15" i="2"/>
  <c r="H36" i="2"/>
  <c r="L8" i="2"/>
  <c r="L29" i="2"/>
  <c r="L32" i="2"/>
  <c r="L34" i="2"/>
  <c r="H5" i="2"/>
  <c r="L10" i="2"/>
  <c r="L17" i="2"/>
  <c r="H19" i="2"/>
  <c r="H21" i="2"/>
  <c r="H24" i="2"/>
  <c r="H28" i="2"/>
  <c r="H25" i="2"/>
  <c r="O42" i="1"/>
  <c r="N42" i="1"/>
  <c r="M42" i="1"/>
  <c r="O64" i="1"/>
  <c r="N64" i="1"/>
  <c r="M64" i="1"/>
  <c r="O25" i="1"/>
  <c r="N25" i="1"/>
  <c r="M25" i="1"/>
  <c r="O29" i="1"/>
  <c r="N29" i="1"/>
  <c r="M29" i="1"/>
  <c r="O56" i="1"/>
  <c r="N56" i="1"/>
  <c r="M56" i="1"/>
  <c r="O52" i="1"/>
  <c r="N52" i="1"/>
  <c r="M52" i="1"/>
  <c r="O4" i="1"/>
  <c r="N4" i="1"/>
  <c r="M4" i="1"/>
  <c r="N26" i="1"/>
  <c r="O26" i="1"/>
  <c r="M26" i="1"/>
  <c r="O74" i="1"/>
  <c r="N74" i="1"/>
  <c r="M74" i="1"/>
  <c r="O70" i="1"/>
  <c r="N70" i="1"/>
  <c r="M70" i="1"/>
  <c r="O20" i="1"/>
  <c r="N20" i="1"/>
  <c r="M20" i="1"/>
  <c r="O36" i="1"/>
  <c r="N36" i="1"/>
  <c r="M36" i="1"/>
  <c r="O62" i="1"/>
  <c r="N62" i="1"/>
  <c r="M62" i="1"/>
  <c r="O32" i="1"/>
  <c r="N32" i="1"/>
  <c r="M32" i="1"/>
  <c r="O58" i="1"/>
  <c r="N58" i="1"/>
  <c r="M58" i="1"/>
  <c r="O76" i="1"/>
  <c r="N76" i="1"/>
  <c r="M76" i="1"/>
  <c r="O72" i="1"/>
  <c r="N72" i="1"/>
  <c r="O60" i="1"/>
  <c r="N60" i="1"/>
  <c r="M13" i="1"/>
  <c r="O48" i="1"/>
  <c r="N48" i="1"/>
  <c r="M72" i="1"/>
  <c r="O13" i="1"/>
  <c r="L18" i="1"/>
  <c r="L78" i="1" s="1"/>
  <c r="S2" i="1" s="1"/>
  <c r="O22" i="1"/>
  <c r="M31" i="1"/>
  <c r="O33" i="1"/>
  <c r="O43" i="1"/>
  <c r="O46" i="1"/>
  <c r="N46" i="1"/>
  <c r="N51" i="1"/>
  <c r="N63" i="1"/>
  <c r="L68" i="1"/>
  <c r="N75" i="1"/>
  <c r="O8" i="1"/>
  <c r="N8" i="1"/>
  <c r="M46" i="1"/>
  <c r="O75" i="1"/>
  <c r="M12" i="1"/>
  <c r="H52" i="1"/>
  <c r="H64" i="1"/>
  <c r="M71" i="1"/>
  <c r="H76" i="1"/>
  <c r="N12" i="1"/>
  <c r="N14" i="1"/>
  <c r="M23" i="1"/>
  <c r="L30" i="1"/>
  <c r="H32" i="1"/>
  <c r="N39" i="1"/>
  <c r="M47" i="1"/>
  <c r="N59" i="1"/>
  <c r="N71" i="1"/>
  <c r="M14" i="1"/>
  <c r="L21" i="1"/>
  <c r="H21" i="1"/>
  <c r="O34" i="1"/>
  <c r="N34" i="1"/>
  <c r="M39" i="1"/>
  <c r="O44" i="1"/>
  <c r="N44" i="1"/>
  <c r="M59" i="1"/>
  <c r="N23" i="1"/>
  <c r="N47" i="1"/>
  <c r="N17" i="1"/>
  <c r="M17" i="1"/>
  <c r="W28" i="1"/>
  <c r="X28" i="1" s="1"/>
  <c r="N37" i="1"/>
  <c r="O50" i="1"/>
  <c r="N50" i="1"/>
  <c r="N57" i="1"/>
  <c r="N69" i="1"/>
  <c r="H17" i="1"/>
  <c r="M50" i="1"/>
  <c r="G78" i="1"/>
  <c r="M60" i="1"/>
  <c r="M65" i="1"/>
  <c r="H70" i="1"/>
  <c r="O66" i="1"/>
  <c r="N66" i="1"/>
  <c r="O40" i="1"/>
  <c r="N40" i="1"/>
  <c r="H29" i="1"/>
  <c r="M40" i="1"/>
  <c r="M53" i="1"/>
  <c r="H58" i="1"/>
  <c r="H4" i="1"/>
  <c r="H20" i="1"/>
  <c r="N22" i="1"/>
  <c r="L24" i="1"/>
  <c r="H24" i="1"/>
  <c r="M33" i="1"/>
  <c r="L38" i="1"/>
  <c r="M43" i="1"/>
  <c r="M48" i="1"/>
  <c r="N53" i="1"/>
  <c r="N65" i="1"/>
  <c r="L28" i="1"/>
  <c r="H28" i="1"/>
  <c r="O54" i="1"/>
  <c r="N54" i="1"/>
  <c r="O15" i="1"/>
  <c r="N15" i="1"/>
  <c r="V28" i="7" l="1"/>
  <c r="W28" i="7" s="1"/>
  <c r="X28" i="7" s="1"/>
  <c r="V29" i="7"/>
  <c r="W29" i="7" s="1"/>
  <c r="X29" i="7" s="1"/>
  <c r="V27" i="7"/>
  <c r="W27" i="7" s="1"/>
  <c r="V36" i="7"/>
  <c r="X26" i="7"/>
  <c r="S11" i="6"/>
  <c r="S16" i="6"/>
  <c r="V31" i="6" s="1"/>
  <c r="W31" i="6" s="1"/>
  <c r="X31" i="6" s="1"/>
  <c r="W34" i="6"/>
  <c r="X34" i="6" s="1"/>
  <c r="S8" i="6"/>
  <c r="V27" i="6" s="1"/>
  <c r="S4" i="6"/>
  <c r="V26" i="6" s="1"/>
  <c r="S6" i="6"/>
  <c r="V29" i="6" s="1"/>
  <c r="S5" i="6"/>
  <c r="V28" i="6" s="1"/>
  <c r="S7" i="6"/>
  <c r="V30" i="6" s="1"/>
  <c r="L68" i="5"/>
  <c r="S2" i="5" s="1"/>
  <c r="X28" i="5"/>
  <c r="V29" i="5"/>
  <c r="O31" i="5"/>
  <c r="N31" i="5"/>
  <c r="M31" i="5"/>
  <c r="M5" i="5"/>
  <c r="O5" i="5"/>
  <c r="N5" i="5"/>
  <c r="O12" i="5"/>
  <c r="S16" i="5" s="1"/>
  <c r="N12" i="5"/>
  <c r="M12" i="5"/>
  <c r="O8" i="5"/>
  <c r="N8" i="5"/>
  <c r="M8" i="5"/>
  <c r="N25" i="3"/>
  <c r="N51" i="3" s="1"/>
  <c r="S9" i="3" s="1"/>
  <c r="S10" i="3" s="1"/>
  <c r="M25" i="3"/>
  <c r="O25" i="3"/>
  <c r="S18" i="3"/>
  <c r="V29" i="3" s="1"/>
  <c r="L51" i="3"/>
  <c r="S2" i="3" s="1"/>
  <c r="S15" i="3"/>
  <c r="O7" i="3"/>
  <c r="N7" i="3"/>
  <c r="M7" i="3"/>
  <c r="M51" i="3" s="1"/>
  <c r="S3" i="3" s="1"/>
  <c r="H51" i="3"/>
  <c r="S16" i="3"/>
  <c r="O17" i="2"/>
  <c r="N17" i="2"/>
  <c r="M17" i="2"/>
  <c r="N22" i="2"/>
  <c r="M22" i="2"/>
  <c r="O22" i="2"/>
  <c r="S18" i="2" s="1"/>
  <c r="V29" i="2" s="1"/>
  <c r="O10" i="2"/>
  <c r="N10" i="2"/>
  <c r="M10" i="2"/>
  <c r="N30" i="2"/>
  <c r="O30" i="2"/>
  <c r="M30" i="2"/>
  <c r="M34" i="2"/>
  <c r="O34" i="2"/>
  <c r="N34" i="2"/>
  <c r="M32" i="2"/>
  <c r="O32" i="2"/>
  <c r="N32" i="2"/>
  <c r="O13" i="2"/>
  <c r="N13" i="2"/>
  <c r="M13" i="2"/>
  <c r="N26" i="2"/>
  <c r="O26" i="2"/>
  <c r="M26" i="2"/>
  <c r="M29" i="2"/>
  <c r="O29" i="2"/>
  <c r="N29" i="2"/>
  <c r="M8" i="2"/>
  <c r="M38" i="2" s="1"/>
  <c r="S3" i="2" s="1"/>
  <c r="O8" i="2"/>
  <c r="N8" i="2"/>
  <c r="N20" i="2"/>
  <c r="O20" i="2"/>
  <c r="M20" i="2"/>
  <c r="S13" i="2"/>
  <c r="O6" i="2"/>
  <c r="S15" i="2" s="1"/>
  <c r="N6" i="2"/>
  <c r="N38" i="2" s="1"/>
  <c r="S9" i="2" s="1"/>
  <c r="S10" i="2" s="1"/>
  <c r="M6" i="2"/>
  <c r="O68" i="1"/>
  <c r="N68" i="1"/>
  <c r="M68" i="1"/>
  <c r="O38" i="1"/>
  <c r="N38" i="1"/>
  <c r="M38" i="1"/>
  <c r="O18" i="1"/>
  <c r="S13" i="1" s="1"/>
  <c r="N18" i="1"/>
  <c r="N78" i="1" s="1"/>
  <c r="S9" i="1" s="1"/>
  <c r="S10" i="1" s="1"/>
  <c r="M18" i="1"/>
  <c r="M78" i="1" s="1"/>
  <c r="S3" i="1" s="1"/>
  <c r="O30" i="1"/>
  <c r="S16" i="1" s="1"/>
  <c r="V27" i="1" s="1"/>
  <c r="N30" i="1"/>
  <c r="M30" i="1"/>
  <c r="M21" i="1"/>
  <c r="O21" i="1"/>
  <c r="N21" i="1"/>
  <c r="M24" i="1"/>
  <c r="O24" i="1"/>
  <c r="S14" i="1" s="1"/>
  <c r="N24" i="1"/>
  <c r="H78" i="1"/>
  <c r="M28" i="1"/>
  <c r="N28" i="1"/>
  <c r="O28" i="1"/>
  <c r="S18" i="1"/>
  <c r="V29" i="1" s="1"/>
  <c r="X27" i="7" l="1"/>
  <c r="X36" i="7" s="1"/>
  <c r="W36" i="7"/>
  <c r="V36" i="6"/>
  <c r="W29" i="6"/>
  <c r="X29" i="6" s="1"/>
  <c r="W26" i="6"/>
  <c r="W27" i="6"/>
  <c r="X27" i="6" s="1"/>
  <c r="W30" i="6"/>
  <c r="X30" i="6" s="1"/>
  <c r="W28" i="6"/>
  <c r="X28" i="6" s="1"/>
  <c r="N68" i="5"/>
  <c r="S9" i="5" s="1"/>
  <c r="S10" i="5" s="1"/>
  <c r="M68" i="5"/>
  <c r="S3" i="5" s="1"/>
  <c r="O68" i="5"/>
  <c r="S11" i="5" s="1"/>
  <c r="S7" i="5"/>
  <c r="V26" i="5" s="1"/>
  <c r="W29" i="5"/>
  <c r="X29" i="5" s="1"/>
  <c r="S7" i="3"/>
  <c r="V26" i="3" s="1"/>
  <c r="S5" i="3"/>
  <c r="V24" i="3" s="1"/>
  <c r="S8" i="3"/>
  <c r="V23" i="3" s="1"/>
  <c r="S4" i="3"/>
  <c r="V22" i="3" s="1"/>
  <c r="S6" i="3"/>
  <c r="V25" i="3" s="1"/>
  <c r="V27" i="3"/>
  <c r="S13" i="3"/>
  <c r="O51" i="3"/>
  <c r="S11" i="3" s="1"/>
  <c r="W29" i="3"/>
  <c r="X29" i="3" s="1"/>
  <c r="S8" i="2"/>
  <c r="V23" i="2" s="1"/>
  <c r="S4" i="2"/>
  <c r="V22" i="2" s="1"/>
  <c r="S7" i="2"/>
  <c r="V26" i="2" s="1"/>
  <c r="S6" i="2"/>
  <c r="S5" i="2"/>
  <c r="V24" i="2" s="1"/>
  <c r="O38" i="2"/>
  <c r="S11" i="2" s="1"/>
  <c r="S14" i="2"/>
  <c r="W29" i="2"/>
  <c r="X29" i="2"/>
  <c r="S16" i="2"/>
  <c r="V27" i="2" s="1"/>
  <c r="S6" i="1"/>
  <c r="V25" i="1" s="1"/>
  <c r="S7" i="1"/>
  <c r="V26" i="1" s="1"/>
  <c r="S5" i="1"/>
  <c r="V24" i="1" s="1"/>
  <c r="S8" i="1"/>
  <c r="V23" i="1" s="1"/>
  <c r="S4" i="1"/>
  <c r="V22" i="1" s="1"/>
  <c r="W27" i="1"/>
  <c r="X27" i="1" s="1"/>
  <c r="O78" i="1"/>
  <c r="S11" i="1" s="1"/>
  <c r="W29" i="1"/>
  <c r="X29" i="1" s="1"/>
  <c r="X26" i="6" l="1"/>
  <c r="X36" i="6" s="1"/>
  <c r="W36" i="6"/>
  <c r="S4" i="5"/>
  <c r="V22" i="5" s="1"/>
  <c r="W22" i="5" s="1"/>
  <c r="X22" i="5" s="1"/>
  <c r="S6" i="5"/>
  <c r="V25" i="5" s="1"/>
  <c r="W25" i="5" s="1"/>
  <c r="X25" i="5" s="1"/>
  <c r="S8" i="5"/>
  <c r="V23" i="5" s="1"/>
  <c r="W23" i="5" s="1"/>
  <c r="X23" i="5" s="1"/>
  <c r="S5" i="5"/>
  <c r="V24" i="5" s="1"/>
  <c r="W24" i="5" s="1"/>
  <c r="X24" i="5" s="1"/>
  <c r="V27" i="5"/>
  <c r="W26" i="5"/>
  <c r="X26" i="5" s="1"/>
  <c r="W24" i="3"/>
  <c r="X24" i="3" s="1"/>
  <c r="W26" i="3"/>
  <c r="X26" i="3"/>
  <c r="W27" i="3"/>
  <c r="X27" i="3" s="1"/>
  <c r="W25" i="3"/>
  <c r="X25" i="3" s="1"/>
  <c r="W22" i="3"/>
  <c r="V30" i="3"/>
  <c r="X22" i="3"/>
  <c r="W23" i="3"/>
  <c r="X23" i="3" s="1"/>
  <c r="V30" i="2"/>
  <c r="X22" i="2"/>
  <c r="W22" i="2"/>
  <c r="W23" i="2"/>
  <c r="X23" i="2" s="1"/>
  <c r="W27" i="2"/>
  <c r="X27" i="2"/>
  <c r="W24" i="2"/>
  <c r="X24" i="2" s="1"/>
  <c r="V25" i="2"/>
  <c r="W26" i="2"/>
  <c r="X26" i="2" s="1"/>
  <c r="X26" i="1"/>
  <c r="W26" i="1"/>
  <c r="W25" i="1"/>
  <c r="X25" i="1" s="1"/>
  <c r="W22" i="1"/>
  <c r="V30" i="1"/>
  <c r="W23" i="1"/>
  <c r="X23" i="1" s="1"/>
  <c r="W24" i="1"/>
  <c r="X24" i="1" s="1"/>
  <c r="V30" i="5" l="1"/>
  <c r="W27" i="5"/>
  <c r="X27" i="5" s="1"/>
  <c r="X30" i="5" s="1"/>
  <c r="X30" i="3"/>
  <c r="W30" i="3"/>
  <c r="W25" i="2"/>
  <c r="X25" i="2" s="1"/>
  <c r="X30" i="2" s="1"/>
  <c r="W30" i="1"/>
  <c r="X22" i="1"/>
  <c r="X30" i="1" s="1"/>
  <c r="W30" i="5" l="1"/>
  <c r="W30" i="2"/>
</calcChain>
</file>

<file path=xl/sharedStrings.xml><?xml version="1.0" encoding="utf-8"?>
<sst xmlns="http://schemas.openxmlformats.org/spreadsheetml/2006/main" count="2656" uniqueCount="1378">
  <si>
    <t>ตั้งเบิกค่าคอมมิชชั่น (เคเบิล) ทีม Sales B2C ประจำเดือน มกราคม 2567</t>
  </si>
  <si>
    <t>ลำดับ</t>
  </si>
  <si>
    <t>ชื่อ-สกุล</t>
  </si>
  <si>
    <t>รหัสลูกค้า</t>
  </si>
  <si>
    <t>วันที่ติดตั้ง</t>
  </si>
  <si>
    <t xml:space="preserve">เลขที่ OD/IV </t>
  </si>
  <si>
    <t>เลขนำส่ง</t>
  </si>
  <si>
    <t>ค่าบริการก่อนvat</t>
  </si>
  <si>
    <t>vat.</t>
  </si>
  <si>
    <t>ค่าบริการรวมvat.</t>
  </si>
  <si>
    <t>ผู้ขาย</t>
  </si>
  <si>
    <t>ค่าคอมมิชชั่น</t>
  </si>
  <si>
    <t>ทีมSale 50%</t>
  </si>
  <si>
    <t>Call center 20%</t>
  </si>
  <si>
    <t>ผู้ขาย 30%</t>
  </si>
  <si>
    <t>ค่าคอมมิชชั่นรวม</t>
  </si>
  <si>
    <t>คอมทีมsale  50%</t>
  </si>
  <si>
    <t>คุณ สุพรรณี ผะสารพันธ์</t>
  </si>
  <si>
    <t>MTOD-2401-0907</t>
  </si>
  <si>
    <t>MTSP-2401-0057</t>
  </si>
  <si>
    <t>นางสาวอรอุมา  เพ็งจางศ</t>
  </si>
  <si>
    <t>นายสุเทพ  ดำขำ</t>
  </si>
  <si>
    <t>คุณ นิพนธ์ พุกปราง</t>
  </si>
  <si>
    <t>MTOD-2401-1103</t>
  </si>
  <si>
    <t>MTSP-2401-0063</t>
  </si>
  <si>
    <t>นางสาวนฤมล  ทาแสง</t>
  </si>
  <si>
    <t>คุณ วิสูตร อนันต์ชัยวรกุล</t>
  </si>
  <si>
    <t>MTOD-2401-1104</t>
  </si>
  <si>
    <t>นางสาวอรอุมา เพ็งจางศ</t>
  </si>
  <si>
    <t>คุณ สุพรรณพิมพ์ อาจศิริ</t>
  </si>
  <si>
    <t>MTOD-2401-1105</t>
  </si>
  <si>
    <t>นางสาวนฤมล ทาแสง</t>
  </si>
  <si>
    <t>นางพิชญ์สินี  อภินันท์</t>
  </si>
  <si>
    <t>คุณ ศิรวิชญ์ ราชกิจ</t>
  </si>
  <si>
    <t>MTOD-2401-0956</t>
  </si>
  <si>
    <t>ส่วนกลางทีมB2C(เข้าบัญชีคุณสุเทพ)</t>
  </si>
  <si>
    <t>คุณ อัครวัฒน์ เรืองวิโรจน์</t>
  </si>
  <si>
    <t>MTOD-2401-1106</t>
  </si>
  <si>
    <t>คอมทีมCall center 20%</t>
  </si>
  <si>
    <t>คุณธัญญา  ธรรมลังกา</t>
  </si>
  <si>
    <t>MTOD-2401-1107</t>
  </si>
  <si>
    <t>นายสุริยา  ขมิ้นทอง</t>
  </si>
  <si>
    <t>คุณ ประภัศรารัตน์ รัชนีวงศ์</t>
  </si>
  <si>
    <t>MTOD-2401-0876</t>
  </si>
  <si>
    <t>คอมผู้ปิดการขาย 30%</t>
  </si>
  <si>
    <t>คุณ ภาคิน ไชยคุณ</t>
  </si>
  <si>
    <t>MTOD-2401-1108</t>
  </si>
  <si>
    <t>คุณ ธาดารัตน์ ชัยกุล</t>
  </si>
  <si>
    <t>MTOD-2401-1109</t>
  </si>
  <si>
    <t>ทีม Call Center</t>
  </si>
  <si>
    <t xml:space="preserve">คุณ ปั๋น ไชยยศ </t>
  </si>
  <si>
    <t>MTOD-2401-0911</t>
  </si>
  <si>
    <t xml:space="preserve">คุณ ชนินทร์ ทวีทรัพย์มนตรี </t>
  </si>
  <si>
    <t>MTOD-2401-1110</t>
  </si>
  <si>
    <t>คุณ ฉัตรชัย วิริยาทรพันธุ์</t>
  </si>
  <si>
    <t>MTOD-2401-1111</t>
  </si>
  <si>
    <t>คุณ มนิดา สุวรรณเนตร</t>
  </si>
  <si>
    <t>MTOD-2401-1098</t>
  </si>
  <si>
    <t>นางสาวทาริณี  กองเป็ง</t>
  </si>
  <si>
    <t xml:space="preserve">คุณ เอกพงษ์ พุ่มบัว </t>
  </si>
  <si>
    <t>MTOD-2401-1112</t>
  </si>
  <si>
    <t xml:space="preserve">นางสาวเจนจิรา นิลคำมล </t>
  </si>
  <si>
    <t>คุณ สมภพ ใจมั่น</t>
  </si>
  <si>
    <t>MTOD-2401-1258</t>
  </si>
  <si>
    <t>MTSP-2401-0064</t>
  </si>
  <si>
    <t>คุณ กองทัพพ์จิตริน เลิศศิลป์ธนากุล</t>
  </si>
  <si>
    <t>MTOD-2310-0921</t>
  </si>
  <si>
    <t>รายละเอียดผู้รับค่าคอมมิชชั่น</t>
  </si>
  <si>
    <t>คุณ ปัทมา กำหนดศรี</t>
  </si>
  <si>
    <t>MTOD-2310-0928</t>
  </si>
  <si>
    <t>NO.</t>
  </si>
  <si>
    <t>ชื่อ</t>
  </si>
  <si>
    <t>ตำแหน่ง</t>
  </si>
  <si>
    <t>เลขบัญชี</t>
  </si>
  <si>
    <t>ธนาคาร</t>
  </si>
  <si>
    <t>จำนวนเงิน</t>
  </si>
  <si>
    <t xml:space="preserve">กสทช.  4 % </t>
  </si>
  <si>
    <t>ยอดคงเหลือ</t>
  </si>
  <si>
    <t>คุณ ชวลิต แจ้งกระจ่าง</t>
  </si>
  <si>
    <t>MTOD-2310-0905</t>
  </si>
  <si>
    <t>นางสาวเจนจิรา  นิลคำมล</t>
  </si>
  <si>
    <t>Assistance Sales Director</t>
  </si>
  <si>
    <t>051-2-19633-8</t>
  </si>
  <si>
    <t>TTB</t>
  </si>
  <si>
    <t>คุณ วรโชติ สอนภักดี</t>
  </si>
  <si>
    <t>MTOD-2401-1185</t>
  </si>
  <si>
    <t>-</t>
  </si>
  <si>
    <t>คุณ สุทัศนีย์ สุประดิษฐ ณ อยุธยา</t>
  </si>
  <si>
    <t>MTOD-2312-0388</t>
  </si>
  <si>
    <t>MTSP-2401-0095</t>
  </si>
  <si>
    <t>B2B2C Sales Team</t>
  </si>
  <si>
    <t>160-2-41179-3</t>
  </si>
  <si>
    <t>คุณ ธวััชชัย     บรรทัดเที่ยง</t>
  </si>
  <si>
    <t>MTOD-2312-0376</t>
  </si>
  <si>
    <t>160-2-42022-4</t>
  </si>
  <si>
    <t>คุณ ณภาภัช ชูมนตรี</t>
  </si>
  <si>
    <t>MTOD-2401-1186</t>
  </si>
  <si>
    <t xml:space="preserve">ที่ปรึกษา  </t>
  </si>
  <si>
    <t>051-2-27256-8</t>
  </si>
  <si>
    <t>คุณ ดนัย ไชยยันต์</t>
  </si>
  <si>
    <t>MTID-2402-0006</t>
  </si>
  <si>
    <t>Call Center</t>
  </si>
  <si>
    <t>051-2-31268-7</t>
  </si>
  <si>
    <t>คุณ ทิพย์นภาพร  ธิมิตร</t>
  </si>
  <si>
    <t>MTID-2402-0007</t>
  </si>
  <si>
    <t>ผู้อำนวยการจัดเก็บรายได้</t>
  </si>
  <si>
    <t>148-2-68841-1</t>
  </si>
  <si>
    <t>คุณ พุฒิวัฒน์ เรืองสมบัติ</t>
  </si>
  <si>
    <t>MTID-2402-0008</t>
  </si>
  <si>
    <t>จัดเก็บรายได้</t>
  </si>
  <si>
    <t>160-2-38660-7</t>
  </si>
  <si>
    <t>คุณ ขนิษฐา ศรีวิชัย</t>
  </si>
  <si>
    <t>MTID-2402-0009</t>
  </si>
  <si>
    <t>ยอดรวม</t>
  </si>
  <si>
    <t>คุณ DAVY  KIM</t>
  </si>
  <si>
    <t>MTID-2402-0010</t>
  </si>
  <si>
    <t>คุณ นวนภ รุ่งราตรี</t>
  </si>
  <si>
    <t>MTID-2402-0011</t>
  </si>
  <si>
    <t>คุณ มนันรัชต์ แก้วพิลาสีธนา</t>
  </si>
  <si>
    <t>MTID-2401-0002</t>
  </si>
  <si>
    <t>MTSP-2401-0037</t>
  </si>
  <si>
    <t>คุณ นิภา อินทรชูเดช</t>
  </si>
  <si>
    <t>MTID-2402-0012</t>
  </si>
  <si>
    <t>คุณ พรพิมล อภิรัฐเมธีกุล</t>
  </si>
  <si>
    <t>MTOD-2401-1260</t>
  </si>
  <si>
    <t>นส.เจนจิรา  นิลคำมล</t>
  </si>
  <si>
    <t>คุณ นพพร  พานิชกุล</t>
  </si>
  <si>
    <t>MTID-2402-0013</t>
  </si>
  <si>
    <t>คุณ วินิต แสงไกร</t>
  </si>
  <si>
    <t>MTID-2401-0009</t>
  </si>
  <si>
    <t>MTSP-2401-0044</t>
  </si>
  <si>
    <t>คุณ สิริกร ศิริรัตน์</t>
  </si>
  <si>
    <t>MTID-2401-0008</t>
  </si>
  <si>
    <t>MTSP-2401-0043</t>
  </si>
  <si>
    <t>คุณ ณรงค์ ผาผุย</t>
  </si>
  <si>
    <t>MTID-2402-0014</t>
  </si>
  <si>
    <t>คุณ เยาวนิตย์ สีดาบุญ</t>
  </si>
  <si>
    <t>MTOD-2402-0659</t>
  </si>
  <si>
    <t>MTSP-2401-0091</t>
  </si>
  <si>
    <t>คุณ เกลียวพรรณ ลาร์เซ่น</t>
  </si>
  <si>
    <t>MTID-2401-0003</t>
  </si>
  <si>
    <t>MTSP-2401-0038</t>
  </si>
  <si>
    <t>คุณ ธารารัตน์ บุญศัรทธา</t>
  </si>
  <si>
    <t>MTOD-2401-1275</t>
  </si>
  <si>
    <t>คุณ ผล ยืนยงค์</t>
  </si>
  <si>
    <t>UDID-2401-0043</t>
  </si>
  <si>
    <t>UDSP-2401-0058</t>
  </si>
  <si>
    <t>คุณ พัสวี สงสิริ</t>
  </si>
  <si>
    <t>MTID-2401-0007</t>
  </si>
  <si>
    <t>MTSP-2401-0042</t>
  </si>
  <si>
    <t xml:space="preserve">คุณ ฉัตรแก้ว อำไพกุล </t>
  </si>
  <si>
    <t>MTID-2401-0006</t>
  </si>
  <si>
    <t>MTSP-2401-0041</t>
  </si>
  <si>
    <t>คุณ พิมพา เจ๊ะดอเราะห์</t>
  </si>
  <si>
    <t>WDBO-2401-0001</t>
  </si>
  <si>
    <t>WDSP-2401-0001</t>
  </si>
  <si>
    <t>GANGAR DEVI</t>
  </si>
  <si>
    <t>RNID-2401-0001</t>
  </si>
  <si>
    <t>RNSP-2401-0027</t>
  </si>
  <si>
    <t>คุณ ชนาธิป พิกุลทอง</t>
  </si>
  <si>
    <t>UDOD-2401-0659</t>
  </si>
  <si>
    <t>UDSP-2401-0042</t>
  </si>
  <si>
    <t>คุณ อันชนา โชติตระกูล</t>
  </si>
  <si>
    <t>DDOD-2401-0067</t>
  </si>
  <si>
    <t>DDSP-2401-0001</t>
  </si>
  <si>
    <t xml:space="preserve">คุณ รุ่งกานต์ คุณฑา </t>
  </si>
  <si>
    <t>UDID-2401-0044</t>
  </si>
  <si>
    <t>UDSP-2401-0059</t>
  </si>
  <si>
    <t>คุณ สังเวียน กองแก้ว</t>
  </si>
  <si>
    <t>LYOD-2401-0105
LYOD-2401-0106
LYOD-2401-0107
LYOD-2401-0108</t>
  </si>
  <si>
    <t>LYSP-2401-0014
LYSP-2401-0015</t>
  </si>
  <si>
    <t>คุณ สงบ ชัยมงคล</t>
  </si>
  <si>
    <t>LPOD-2401-0267</t>
  </si>
  <si>
    <t>LPSP-2401-0013</t>
  </si>
  <si>
    <t>คุณ วีนา ปิ่นทอง</t>
  </si>
  <si>
    <t>BYOD-2401-0145</t>
  </si>
  <si>
    <t>BYSP-2401-0066</t>
  </si>
  <si>
    <t>คุณ วีระ ใจยืน</t>
  </si>
  <si>
    <t>MTID-2401-0004</t>
  </si>
  <si>
    <t>MTSP-2401-0039</t>
  </si>
  <si>
    <t>นส.อรอุมา เพ็งจางศ</t>
  </si>
  <si>
    <t>คุณ สุวิชานนท์ มหาหิงษ์</t>
  </si>
  <si>
    <t>MTID-2401-0005</t>
  </si>
  <si>
    <t>MTSP-2401-0040</t>
  </si>
  <si>
    <t>คุณ ชุติมา ธัมากุลวิทย์</t>
  </si>
  <si>
    <t>PROD-2401-0004</t>
  </si>
  <si>
    <t>PRSP-2401-0022</t>
  </si>
  <si>
    <t>คุณ ไพทูรย์ อาษานอก</t>
  </si>
  <si>
    <t>UDOD-2401-0658</t>
  </si>
  <si>
    <t>UDSP-2401-0041</t>
  </si>
  <si>
    <t>คุณ วันดี แสงพิทักษ์</t>
  </si>
  <si>
    <t>UDID-2401-0040</t>
  </si>
  <si>
    <t>UDSP-2401-0055</t>
  </si>
  <si>
    <t>คุณ ชินนานันท์ ดาวขุนทด</t>
  </si>
  <si>
    <t>DMID-2401-0006</t>
  </si>
  <si>
    <t>DMSP-2401-0012</t>
  </si>
  <si>
    <t>คุณ พิมุข เขนย</t>
  </si>
  <si>
    <t>MTID-2401-0010</t>
  </si>
  <si>
    <t>MTSP-2401-0045</t>
  </si>
  <si>
    <t>คุณ สมทบ ศิริไพบูลย์</t>
  </si>
  <si>
    <t>NCOD-2401-0266-2401-267</t>
  </si>
  <si>
    <t>NCSP-2401-0112</t>
  </si>
  <si>
    <t>คุณ ศริญญา เขียวคูหา</t>
  </si>
  <si>
    <t>MTID-2401-0011</t>
  </si>
  <si>
    <t>MTSP-2401-0046</t>
  </si>
  <si>
    <t>Call center</t>
  </si>
  <si>
    <t>คุณ วรินธรณ์ ปิ่นเทศ</t>
  </si>
  <si>
    <t>ONOD-2401-0242</t>
  </si>
  <si>
    <t>ONSP-2401-0070</t>
  </si>
  <si>
    <t>คุณ ศศิวิมล สิงห์เสนา</t>
  </si>
  <si>
    <t>NCOD-2401-0268</t>
  </si>
  <si>
    <t>NCSP-2401-0133</t>
  </si>
  <si>
    <t>คุณ ชาญ คนล่ำ</t>
  </si>
  <si>
    <t>UDID-2401-0041</t>
  </si>
  <si>
    <t>UDSP-2401-0056</t>
  </si>
  <si>
    <t>คุณ กัญญาวีร์ สุจิตราพิทักษ์</t>
  </si>
  <si>
    <t>MTID-2402-0003</t>
  </si>
  <si>
    <t>MTSP-2401-0092</t>
  </si>
  <si>
    <t>คุณ ชัชรัตน์ หิรัญญสุทธิ์</t>
  </si>
  <si>
    <t>UDID-2401-0042</t>
  </si>
  <si>
    <t>UDSP-2401-0057</t>
  </si>
  <si>
    <t>คุณ ณรงค์ศักดิ์ กลิ่นนุ้ย</t>
  </si>
  <si>
    <t>HKOD-2401-0024</t>
  </si>
  <si>
    <t>HKSP-2401-0014</t>
  </si>
  <si>
    <t>คุณ สุชัญญ์ญา ปัญญางาม</t>
  </si>
  <si>
    <t>WDOD-2401-0754</t>
  </si>
  <si>
    <t>WDSP-2401-0228</t>
  </si>
  <si>
    <t>คุณ สมจิต นาใฮ</t>
  </si>
  <si>
    <t>WDOD-2401-0751</t>
  </si>
  <si>
    <t>WDSP-2401-0227</t>
  </si>
  <si>
    <t>คุณ ธัญญ์รวี จันแก้วเกิด</t>
  </si>
  <si>
    <t>RMOD-2401-0282</t>
  </si>
  <si>
    <t>RMSP-2401-0100</t>
  </si>
  <si>
    <t>คุณ กีรติกร คามะปะใน</t>
  </si>
  <si>
    <t>MTID-2402-0004</t>
  </si>
  <si>
    <t>MTSP-2401-0093</t>
  </si>
  <si>
    <t>คุณ ลำไพ สุ่มมาตย์</t>
  </si>
  <si>
    <t>WDOD-2402-0003</t>
  </si>
  <si>
    <t>WDSP-2401-0341</t>
  </si>
  <si>
    <t>คุณ ณัฐธนัญ แท่งทอง</t>
  </si>
  <si>
    <t>ONOD-2401-0249</t>
  </si>
  <si>
    <t>ONSP-2401-0088</t>
  </si>
  <si>
    <t>คุณ พร้อมพรรณ์ สมฤาชา</t>
  </si>
  <si>
    <t>LPOD-2401-0275</t>
  </si>
  <si>
    <t>LPSP-2401-0101</t>
  </si>
  <si>
    <t>คุณ พลอยปภัส เหมือนเมือง</t>
  </si>
  <si>
    <t>MTID-2402-0005</t>
  </si>
  <si>
    <t>MTSP-2401-0094</t>
  </si>
  <si>
    <t>ตั้งเบิกค่าคอมมิชชั่น (เคเบิล) ทีม Sales B2C ประจำเดือน กุมภาพันธ์ 2567</t>
  </si>
  <si>
    <t>คุณ ชวนินทร์  คชเชนทร์</t>
  </si>
  <si>
    <t>MTID-2402-0023</t>
  </si>
  <si>
    <t>MTSP-2402-0009</t>
  </si>
  <si>
    <t>คุณ สถิตย์   มุกดี</t>
  </si>
  <si>
    <t>MTOD-2402-0996</t>
  </si>
  <si>
    <t>MTSP-2402-0015</t>
  </si>
  <si>
    <t>คุณ พัฒนา ชินสมบูรณ์</t>
  </si>
  <si>
    <t>PROD2402-0001</t>
  </si>
  <si>
    <t>PRSP-2402-0022</t>
  </si>
  <si>
    <t>นางพิชญ์สินี อภินันทน์</t>
  </si>
  <si>
    <t>คุณ ธีรยุทธ พุทธษรี</t>
  </si>
  <si>
    <t>DDOD2402-0006 , DDIVS 2402-0001</t>
  </si>
  <si>
    <t>DDSP-2402-0001</t>
  </si>
  <si>
    <t>คุณ มนัสนันท์ ด้วงพิทักษ์</t>
  </si>
  <si>
    <t>MTID-2402-0024</t>
  </si>
  <si>
    <t>MTSP-2402-0010</t>
  </si>
  <si>
    <t xml:space="preserve"> คุณ พรธิดา คำพันธุ์</t>
  </si>
  <si>
    <t>MTID-2402-0025</t>
  </si>
  <si>
    <t>MTSP-2402-0022</t>
  </si>
  <si>
    <t>คุณ ธราวัฒน์ กวิหาญกิตติ์ชัย</t>
  </si>
  <si>
    <t>MTID-2402-0026</t>
  </si>
  <si>
    <t>MTSP-2402-0023</t>
  </si>
  <si>
    <t>คุณ สิริลักษณ์  โง่นใจรักษ์</t>
  </si>
  <si>
    <t>MTOD-2402-0991</t>
  </si>
  <si>
    <t>MTSP-2402-0011</t>
  </si>
  <si>
    <t>คุณ ปิยะพร ฉ่ำมณี</t>
  </si>
  <si>
    <t>MTOD-2402-0993</t>
  </si>
  <si>
    <t>MTSP-2402-0012</t>
  </si>
  <si>
    <t>คุณ ชนะศึก นาคำสี</t>
  </si>
  <si>
    <t>NKID-2402-0004/NKID-2402-0005</t>
  </si>
  <si>
    <t>NKSP-2402-0017</t>
  </si>
  <si>
    <t>คุณ อินทัช ครุธชุวรรณ์</t>
  </si>
  <si>
    <t>MTOD-2402-0994</t>
  </si>
  <si>
    <t>MTSP-2402-0013</t>
  </si>
  <si>
    <t xml:space="preserve">คุณ จันทิมา ค้อนดี </t>
  </si>
  <si>
    <t>MTOD-2402-0995</t>
  </si>
  <si>
    <t>MTSP-2402-0014</t>
  </si>
  <si>
    <t>คุณ สมคิด โชคสม</t>
  </si>
  <si>
    <t>BSOD-2402-0168</t>
  </si>
  <si>
    <t>BSSP-2402-0040</t>
  </si>
  <si>
    <t>คุณ ประภัสสร อาจหาญ</t>
  </si>
  <si>
    <t>MTOD-2402-0997</t>
  </si>
  <si>
    <t>MTSP-2402-0016</t>
  </si>
  <si>
    <t>คุณ สุพจน์ โอฬารอรรถพงศ์</t>
  </si>
  <si>
    <t>LPOD-2402-0258</t>
  </si>
  <si>
    <t>LPSP-2402-0025</t>
  </si>
  <si>
    <t>คุณ ภาธินี จักรชัย</t>
  </si>
  <si>
    <t>NCOD-2402-0265</t>
  </si>
  <si>
    <t>NCSP-2402-0105</t>
  </si>
  <si>
    <t>คุณ ณีรนุช สุนทรวิภาต</t>
  </si>
  <si>
    <t>MTOD-2402-0998</t>
  </si>
  <si>
    <t>MTSP-2402-0017</t>
  </si>
  <si>
    <t>คุณ ชาญณรงค์  อุ่นมณี</t>
  </si>
  <si>
    <t>MTOD-2402-0999</t>
  </si>
  <si>
    <t>MTSP-2402-0018</t>
  </si>
  <si>
    <t>EIREANNACH  IRISH PAUL</t>
  </si>
  <si>
    <t>MTOD-2402-1000</t>
  </si>
  <si>
    <t>MTSP-2402-0019</t>
  </si>
  <si>
    <t>น.ส เจนจิรา นิลคำมล</t>
  </si>
  <si>
    <t>คุณ ดุษฏี นาคสันติ</t>
  </si>
  <si>
    <t>WDSP-2402-0035</t>
  </si>
  <si>
    <t>WDOD-2402-0022</t>
  </si>
  <si>
    <t>คุณ บังอร ตอบงาม</t>
  </si>
  <si>
    <t>LPOD-2402-0259</t>
  </si>
  <si>
    <t>LPSP-2402-0024</t>
  </si>
  <si>
    <t xml:space="preserve">คุณ เยาวภา ศรีทรงพล </t>
  </si>
  <si>
    <t>BSOD-2402-0167</t>
  </si>
  <si>
    <t>BSSP-2402-0039</t>
  </si>
  <si>
    <t>คุณ วุฒิกร ปรีชา</t>
  </si>
  <si>
    <t>MTOD-2402-1001</t>
  </si>
  <si>
    <t>MTSP-2402-0020</t>
  </si>
  <si>
    <t>คุณ พิมล เรืองปราชญ์</t>
  </si>
  <si>
    <t>BSOD-2402-0169</t>
  </si>
  <si>
    <t>BSSP-2402-0041</t>
  </si>
  <si>
    <t xml:space="preserve">คุณ ลักษณา ด้ามทอง </t>
  </si>
  <si>
    <t>NCOD-2402-0270-NCOD-2402-0271</t>
  </si>
  <si>
    <t>NCSP-2402-0152</t>
  </si>
  <si>
    <t>คุณ จักรวาล อินทะพันธ์</t>
  </si>
  <si>
    <t>NCOD-2402-0268</t>
  </si>
  <si>
    <t>NCSP-2402-0153</t>
  </si>
  <si>
    <t>คุณ จีรวรรณ รัตนชูวงศ์</t>
  </si>
  <si>
    <t>LPOD-2402-0273</t>
  </si>
  <si>
    <t>LPSP-2402-0124</t>
  </si>
  <si>
    <t>คุณ เอกชัย ทองดอนพุ่ม</t>
  </si>
  <si>
    <t>PKOD-2402-0208</t>
  </si>
  <si>
    <t>PKSP-2402-0077</t>
  </si>
  <si>
    <t>คุณ แสงเดือน พรทิพย์</t>
  </si>
  <si>
    <t>BTOD-2402-0221/BTIVS-2402-0090</t>
  </si>
  <si>
    <t>BTSP-2402-0080</t>
  </si>
  <si>
    <t>คุณ สนาม สายตรง</t>
  </si>
  <si>
    <t>LPOD-2402-0275</t>
  </si>
  <si>
    <t>LPSP-2402-0128</t>
  </si>
  <si>
    <t>คุณ บัน เล็บขาว</t>
  </si>
  <si>
    <t>NCOD-2402-0266-NCOD-2402-0267</t>
  </si>
  <si>
    <t>NCSP-2402-0154</t>
  </si>
  <si>
    <t xml:space="preserve">คุณ ชาลินี พรรณา </t>
  </si>
  <si>
    <t>ONOD-2402-0230</t>
  </si>
  <si>
    <t>ONSP-2402-0113</t>
  </si>
  <si>
    <t>คุณ ชาญณรงค์ เพิ่มพิพัฒน์</t>
  </si>
  <si>
    <t>BTOD-2402-0230/</t>
  </si>
  <si>
    <t>BTSP-2402-0107</t>
  </si>
  <si>
    <t>ตั้งเบิกค่าคอมมิชชั่น (เคเบิล) ทีม Sales B2C ประจำเดือน มีนาคม 2567</t>
  </si>
  <si>
    <t>คุณ กรชวัล เนาวะบุตร</t>
  </si>
  <si>
    <t>MTID-2403-0003</t>
  </si>
  <si>
    <t>MTSP-2402-0094</t>
  </si>
  <si>
    <t>คุณ ธีรศักดิ์ อุบลนุช</t>
  </si>
  <si>
    <t>MTOD-2403-0812</t>
  </si>
  <si>
    <t>คุณ ศิริพร พงษ์จันทร์</t>
  </si>
  <si>
    <t>MTOD-2402-0366</t>
  </si>
  <si>
    <t>คุณ ยุพยงค์ สมศรี</t>
  </si>
  <si>
    <t>MTID-2404-0001</t>
  </si>
  <si>
    <t>MTSP-2403-0081</t>
  </si>
  <si>
    <t>คุณ จุฑารัตน์ ดนตรีรส</t>
  </si>
  <si>
    <t>MTID-2404-0002</t>
  </si>
  <si>
    <t>คุณ มริษฎา ปัฐมาภรณ์</t>
  </si>
  <si>
    <t>MTOD-2403-0813</t>
  </si>
  <si>
    <t xml:space="preserve">คุณ กรกนก ถมดี </t>
  </si>
  <si>
    <t>MTOD-2403-0764/MTID-2403-0002</t>
  </si>
  <si>
    <t>คุณ ปราณี เหล็กจันอัด</t>
  </si>
  <si>
    <t>MTOD-2403-0814</t>
  </si>
  <si>
    <t>คุณ กฤษฏิ์ โชคพนารัตน์</t>
  </si>
  <si>
    <t>MTOD-2403-0822</t>
  </si>
  <si>
    <t>MTSP-2403-0095</t>
  </si>
  <si>
    <t>คุณ กชกร ปิ่นวนิช</t>
  </si>
  <si>
    <t>UDID-2403-0046</t>
  </si>
  <si>
    <t>UDSP-2403-0084</t>
  </si>
  <si>
    <t>คุณ พรณภา สารพัดโชค</t>
  </si>
  <si>
    <t>UDID-2403-0047</t>
  </si>
  <si>
    <t>UDSP-2403-0085</t>
  </si>
  <si>
    <t>คุณ แสงสุรีย์ เพ็งแข</t>
  </si>
  <si>
    <t>RMOD-2402-0253</t>
  </si>
  <si>
    <t>RMSP-2402-0035</t>
  </si>
  <si>
    <t>คุณ ไพศรี  ประสาน</t>
  </si>
  <si>
    <t>MTOD-2403-0816</t>
  </si>
  <si>
    <t>คุณ บุณฑริกา กาลาสี</t>
  </si>
  <si>
    <t>MTOD-2403-0817</t>
  </si>
  <si>
    <t>คุณ เกรียงไกร ประไพร</t>
  </si>
  <si>
    <t>MTOD-2403-0818</t>
  </si>
  <si>
    <t>นส.เจนจิรา นิลคำมล</t>
  </si>
  <si>
    <t xml:space="preserve">คุณ เกียรติศักดิ์ ไตรสุนทร </t>
  </si>
  <si>
    <t>MTOD-2403-0819</t>
  </si>
  <si>
    <t>คุณ สุนีย์ คล้ายพงษ์</t>
  </si>
  <si>
    <t>MTOD-2403-0820</t>
  </si>
  <si>
    <t>คุณ กมล ตาลิ</t>
  </si>
  <si>
    <t>MTOD-2403-0825</t>
  </si>
  <si>
    <t>MTSP-2403-0096</t>
  </si>
  <si>
    <t>คุณ ศิริวัฒน์ ชื่นชวกิจ</t>
  </si>
  <si>
    <t>HKOD-2403-0023</t>
  </si>
  <si>
    <t>HKSP-2403-0001</t>
  </si>
  <si>
    <t>คุณ สมฤดี ห้องริ้ว</t>
  </si>
  <si>
    <t>MTOD-2403-0826</t>
  </si>
  <si>
    <t>MTSP-2403-0097</t>
  </si>
  <si>
    <t xml:space="preserve">คุณ ชาญณรงค์ ปิ่นทอง </t>
  </si>
  <si>
    <t>HKOD-2403-0022</t>
  </si>
  <si>
    <t>HKSP-2403-0002</t>
  </si>
  <si>
    <t>คุณ ธวัลรัตน์ อุไรยอดพุด</t>
  </si>
  <si>
    <t>DDOD-2403-0007</t>
  </si>
  <si>
    <t>DDSP-2403-0002</t>
  </si>
  <si>
    <t>คุณ ชายชาญ ศรีสงคราม</t>
  </si>
  <si>
    <t>MTOD-2403-0827</t>
  </si>
  <si>
    <t>MTSP-2403-0098</t>
  </si>
  <si>
    <t>คุณ อมรินทร์ บริบูรณ์</t>
  </si>
  <si>
    <t>DDOD-2403-0008</t>
  </si>
  <si>
    <t>DDSP-2403-0001</t>
  </si>
  <si>
    <t>คุณ พสิษฐ์ ศิลประเสริฐ</t>
  </si>
  <si>
    <t>29/02/2567</t>
  </si>
  <si>
    <t>LPOD-2403-0248</t>
  </si>
  <si>
    <t>LPSP-2402-0165</t>
  </si>
  <si>
    <t xml:space="preserve">คุณ วรรณา โอคูม่า </t>
  </si>
  <si>
    <t>MTOD-2403-0829</t>
  </si>
  <si>
    <t>MTSP-2403-0101</t>
  </si>
  <si>
    <t>คุณ กมล ต้นทรัพย์</t>
  </si>
  <si>
    <t>PKOD-2403-0202</t>
  </si>
  <si>
    <t>PKSP-2403-0013</t>
  </si>
  <si>
    <t>คุณ น้ำฝน แสงสว่าง</t>
  </si>
  <si>
    <t>PKOD-2403-0203,PKOD-2403-0204</t>
  </si>
  <si>
    <t>PKSP-2403-0012</t>
  </si>
  <si>
    <t>คุณ อัญญารัตน์ จ่อนเขียว</t>
  </si>
  <si>
    <t>MTOD-2403-0830</t>
  </si>
  <si>
    <t>MTSP-2403-0099</t>
  </si>
  <si>
    <t>คุณ อาทิตย์ พันธ์แน่น</t>
  </si>
  <si>
    <t>068109000141</t>
  </si>
  <si>
    <t>RMOD-2403-0255</t>
  </si>
  <si>
    <t>RMSP-2403-0015</t>
  </si>
  <si>
    <t>คุณ พรทิพย์ กมลสินธุ์</t>
  </si>
  <si>
    <t>LPOD-2403-0259</t>
  </si>
  <si>
    <t>LPSP-2403-0013</t>
  </si>
  <si>
    <t>คุณ ศุภกิจ กล้ากลาง</t>
  </si>
  <si>
    <t>LPOD-2403-0260</t>
  </si>
  <si>
    <t>LPSP-2403-0014</t>
  </si>
  <si>
    <t>คุณ เกษมศรี  จันทร์สมัคร</t>
  </si>
  <si>
    <t>NCOD-2403-0258</t>
  </si>
  <si>
    <t>NCSP-2403-0144</t>
  </si>
  <si>
    <t>คุณ ธวัชชัย  พรสุวรรณนภา</t>
  </si>
  <si>
    <t>MTOD-2403-0831</t>
  </si>
  <si>
    <t>MTSP-2403-0100</t>
  </si>
  <si>
    <t>คุณ ณภัสสรณ์  เต็มมีศรี</t>
  </si>
  <si>
    <t>MTID-2403-0005</t>
  </si>
  <si>
    <t>MTSP-2403-0008</t>
  </si>
  <si>
    <t>คุณ กรกนก  ชุมพล ณ อยุธยา</t>
  </si>
  <si>
    <t>MTID-2403-0004</t>
  </si>
  <si>
    <t>MTSP-2403-0007</t>
  </si>
  <si>
    <t>นายสุเทพ ดำขำ</t>
  </si>
  <si>
    <t>คุณ มนตรี แต่งงาม</t>
  </si>
  <si>
    <t>BTID-2403-0009</t>
  </si>
  <si>
    <t>BTSP-2403-0083</t>
  </si>
  <si>
    <t>คุณ จันทิรา ศรีสมรัก</t>
  </si>
  <si>
    <t>RMOD-2403-0256</t>
  </si>
  <si>
    <t>RMSP-2403-0016</t>
  </si>
  <si>
    <t>คุณ จันจิรา ปิ่นพรหม</t>
  </si>
  <si>
    <t>NCOD-2403-0257</t>
  </si>
  <si>
    <t>NCSP-2403-0117</t>
  </si>
  <si>
    <t>คุณ พุธสรัตน์ โตพรประเสริฐ</t>
  </si>
  <si>
    <t>WDOD-2403-1196</t>
  </si>
  <si>
    <t>WDSP-2403-0271</t>
  </si>
  <si>
    <t xml:space="preserve">คุณ จำนงค์ แก้วทองสอน </t>
  </si>
  <si>
    <t>LPOD-2404-0249</t>
  </si>
  <si>
    <t>LPSP-2403-0168</t>
  </si>
  <si>
    <t xml:space="preserve">คุณ อุทัย สิรินภา </t>
  </si>
  <si>
    <t>BTOD-2404-0182</t>
  </si>
  <si>
    <t>BTSP-2403-0122</t>
  </si>
  <si>
    <t>คุณ วิไลลักษณ์ ทวะชารี</t>
  </si>
  <si>
    <t>RIBO-2404-0002</t>
  </si>
  <si>
    <t>RISP-2403-0043</t>
  </si>
  <si>
    <t>คุณ เอกลักษณ์  รบเรือง</t>
  </si>
  <si>
    <t>BYOD-2404-0055</t>
  </si>
  <si>
    <t>BYSP-2403-0120</t>
  </si>
  <si>
    <t>ตั้งเบิกค่าคอมมิชชั่น (เคเบิล) ทีม Sales B2C ประจำเดือน เมษายน 2567</t>
  </si>
  <si>
    <t>MTSP-2403-0102</t>
  </si>
  <si>
    <t>MTOD-2403-0807</t>
  </si>
  <si>
    <t>MTSP-2403-0077</t>
  </si>
  <si>
    <t>LBIVS-2402-0095</t>
  </si>
  <si>
    <t>LBSP-2402-0144</t>
  </si>
  <si>
    <t>คุณมานพ  แสงเมือง</t>
  </si>
  <si>
    <t>UDID-2404-0021</t>
  </si>
  <si>
    <t>UDSP-2404-0076</t>
  </si>
  <si>
    <t>คุณ ศรีรัตน์ พงศ์ศุมงคล</t>
  </si>
  <si>
    <t>DMOD-2403-0121/DMOD-2403-0122</t>
  </si>
  <si>
    <t>DMSP-2403-0022</t>
  </si>
  <si>
    <t>คุณ อนัญญา ชำนาญเวช</t>
  </si>
  <si>
    <t>DMOD-2403-0146/DMOD-2403-0147</t>
  </si>
  <si>
    <t>DMSP-2403-0035</t>
  </si>
  <si>
    <t>คุณ สมเกียรติ  สร้อยแสง</t>
  </si>
  <si>
    <t>UDOD-2404-0605/UDOD-2404-0663</t>
  </si>
  <si>
    <t>UDSP-2404-0075</t>
  </si>
  <si>
    <t>คุณ จีรนันทร์ ชวพัฒนภิรมย์</t>
  </si>
  <si>
    <t>DMOD-2403-0148</t>
  </si>
  <si>
    <t>DMSP-2403-0036</t>
  </si>
  <si>
    <t>คุณ ประสิทธิ์ ด้วงแพง</t>
  </si>
  <si>
    <t>03//02/2567</t>
  </si>
  <si>
    <t>DMOD-2403-0123 / DMOD-2403-0124</t>
  </si>
  <si>
    <t>DMSP-2403-0023</t>
  </si>
  <si>
    <t xml:space="preserve">คุณ ดวงกมล น้ำทอง </t>
  </si>
  <si>
    <t>DMOD-2403-0138</t>
  </si>
  <si>
    <t>คุณ AUSTRALIAN HARDY</t>
  </si>
  <si>
    <t>DMOD-2403-0126</t>
  </si>
  <si>
    <t>DMSP-2403-0025</t>
  </si>
  <si>
    <t>คุณ จินตนา ผลมูล</t>
  </si>
  <si>
    <t>DMOD-2403-0127</t>
  </si>
  <si>
    <t>DMSP-2403-0026</t>
  </si>
  <si>
    <t>คุณ อรษา กาญจนวงศ์</t>
  </si>
  <si>
    <t>DMO-2403-0139</t>
  </si>
  <si>
    <t>DMSP-2404-0001</t>
  </si>
  <si>
    <t>คุณ สายสมร ชายทวีป</t>
  </si>
  <si>
    <t>DMOD-2403-0140</t>
  </si>
  <si>
    <t>คุณ วัชรากร บุญเกตุ</t>
  </si>
  <si>
    <t>DMOD-2403-0141</t>
  </si>
  <si>
    <t>คุณ ชาญ พงษ์สว่าง</t>
  </si>
  <si>
    <t>DMOD-2403-0142</t>
  </si>
  <si>
    <t xml:space="preserve">คุณ ขนิษฐา เปรมโยธิน </t>
  </si>
  <si>
    <t>DMOD-2403-0143</t>
  </si>
  <si>
    <t>คุณ กรรณิกา ใจหาญ</t>
  </si>
  <si>
    <t>DMOD-2403-0144</t>
  </si>
  <si>
    <t>คุณ ลลิตา อลังการวงษ์</t>
  </si>
  <si>
    <t>DMOD-2403-0145</t>
  </si>
  <si>
    <t>คุณ นรังสรรค์ ล้วนประวัติ</t>
  </si>
  <si>
    <t>DMOD-2403-0128</t>
  </si>
  <si>
    <t>DMSP-2403-0027</t>
  </si>
  <si>
    <t xml:space="preserve">คุณ อนุชา  มอญแช่มช้อย </t>
  </si>
  <si>
    <t>DMOD-2403-0129</t>
  </si>
  <si>
    <t>DMSP-2403-0028</t>
  </si>
  <si>
    <t xml:space="preserve">คุณ ธนะศักดิ์ มอญแช่มช้อย </t>
  </si>
  <si>
    <t>MTOD-2404-1007</t>
  </si>
  <si>
    <t>MTSP-2404-0072</t>
  </si>
  <si>
    <t>คุณ นิรันดร์ สมิงไพร</t>
  </si>
  <si>
    <t>MTOD-2404-1040</t>
  </si>
  <si>
    <t>คุณ อภิชัย อภัยเสวตร์</t>
  </si>
  <si>
    <t>DMOD-2403-0130</t>
  </si>
  <si>
    <t>DMSP-2403-0029</t>
  </si>
  <si>
    <t>คุณ พรพิมล ศรีคะชา</t>
  </si>
  <si>
    <t>MTOD-2404-1008</t>
  </si>
  <si>
    <t>คุณ อารุกวัย สาแม</t>
  </si>
  <si>
    <t>MTO-2404-1009</t>
  </si>
  <si>
    <t xml:space="preserve">คุณ โสภิตา เจริญสิงห์ชัย </t>
  </si>
  <si>
    <t>MTOD-2404-1010</t>
  </si>
  <si>
    <t>คุณ สุจิตรา ชาวไหวสอ</t>
  </si>
  <si>
    <t>DMOD-2403-0125</t>
  </si>
  <si>
    <t>DMSP-2403-0024</t>
  </si>
  <si>
    <t>MTOD-2404-1011</t>
  </si>
  <si>
    <t>คุณ พิชญนันท์  ไฟศาลพฤกษ์กุล</t>
  </si>
  <si>
    <t>MTOD-2404-1018</t>
  </si>
  <si>
    <t>คุณ ณัฐพร นพคุณ</t>
  </si>
  <si>
    <t>DMOD-2403-0131</t>
  </si>
  <si>
    <t>DMSP-2403-0030</t>
  </si>
  <si>
    <t>คุณ พรประภา ผิวขำ</t>
  </si>
  <si>
    <t>MTOD-2404-1015</t>
  </si>
  <si>
    <t>MTSP-2404-0074</t>
  </si>
  <si>
    <t>คุณ ชีวรัตน์ ชูอำนาจ</t>
  </si>
  <si>
    <t>DMOD-2403-0132</t>
  </si>
  <si>
    <t>DMSP-2403-0031</t>
  </si>
  <si>
    <t>คุณ สุรมนต์ คลองสีมา</t>
  </si>
  <si>
    <t>MTOD-2404-1045</t>
  </si>
  <si>
    <t>MTSP-2404-0084</t>
  </si>
  <si>
    <t xml:space="preserve">คุณ กาญจนา กุไธสง </t>
  </si>
  <si>
    <t>MTOD-2404-1052</t>
  </si>
  <si>
    <t>MTSP-2404-0089</t>
  </si>
  <si>
    <t>คุณ เกรียง ฉิมเทศ</t>
  </si>
  <si>
    <t>DMOD-2403-0133</t>
  </si>
  <si>
    <t>DMSP-2403-0032</t>
  </si>
  <si>
    <t xml:space="preserve">คุณ สันติ ทิพย์รักษา </t>
  </si>
  <si>
    <t>MTOD-2404-1046</t>
  </si>
  <si>
    <t>MTSP-2404-0085</t>
  </si>
  <si>
    <t>คุณ ศุภกิตติ์ ภักดิ์คีรี</t>
  </si>
  <si>
    <t>MTOD-2403-0821</t>
  </si>
  <si>
    <t>MTSP-2403-0108</t>
  </si>
  <si>
    <t>คุณ ชลสิทธิ์ อินทรเพชร</t>
  </si>
  <si>
    <t>MTOD-2404-1023</t>
  </si>
  <si>
    <t>MTSP-2404-0078</t>
  </si>
  <si>
    <t>คุณ กีรติวรรธน์ เวชอรรถสิทธิ์</t>
  </si>
  <si>
    <t>MTOD-2404-1024</t>
  </si>
  <si>
    <t>MTSP-2404-0079</t>
  </si>
  <si>
    <t xml:space="preserve">คุณ กนกากร อยู่เจริญ </t>
  </si>
  <si>
    <t>DMOD-2403-0136</t>
  </si>
  <si>
    <t>DMSP-2403-0034</t>
  </si>
  <si>
    <t xml:space="preserve">คุณ สิทธิศักดิ์ แดงมาก </t>
  </si>
  <si>
    <t>MTOD-2404-1025</t>
  </si>
  <si>
    <t>MTSP-2404-0073</t>
  </si>
  <si>
    <t>คุณ นงรัก ไวยวุฒิโท</t>
  </si>
  <si>
    <t>NCOD-2404-0260-NCOD-2404-0261</t>
  </si>
  <si>
    <t>NCSP-2404-0090</t>
  </si>
  <si>
    <t>คุณ จริยา ปะระมณี</t>
  </si>
  <si>
    <t>MTOD-2404-1028</t>
  </si>
  <si>
    <t>MTSP-2404-0083</t>
  </si>
  <si>
    <t>คุณ กฤษณะ ชุมคง</t>
  </si>
  <si>
    <t>DMOD-2403-0134/DMOD-2403-0135</t>
  </si>
  <si>
    <t>DMSP-2403-0033</t>
  </si>
  <si>
    <t>คุณ อารยา ไกรอานนท์</t>
  </si>
  <si>
    <t>MTOD-2404-1029</t>
  </si>
  <si>
    <t>MTSP-2404-0077</t>
  </si>
  <si>
    <t>คุณ วันชาติ ขยอมดอก</t>
  </si>
  <si>
    <t>MTOD-2404-1032</t>
  </si>
  <si>
    <t>MTSP-2404-0076</t>
  </si>
  <si>
    <t>คุณ อำนาจ คุ้มสะอาด</t>
  </si>
  <si>
    <t>WDBO-2404-0007</t>
  </si>
  <si>
    <t>WDSP-2404-0011</t>
  </si>
  <si>
    <t>คุณ สมชาย คำวะชาพร</t>
  </si>
  <si>
    <t>MTOD-2404-1036</t>
  </si>
  <si>
    <t>MTSP-2404-0075</t>
  </si>
  <si>
    <t>คุณ วุฒิภัทร พิพัฒน์ศรีสวัสดิ์</t>
  </si>
  <si>
    <t>DMOD-2404-0141</t>
  </si>
  <si>
    <t>DMSP-2404-0031</t>
  </si>
  <si>
    <t xml:space="preserve">คุณ ประสิทธิ์ ศรีไหม </t>
  </si>
  <si>
    <t>DMOD-2404-0142</t>
  </si>
  <si>
    <t>DMSP-2404-0030</t>
  </si>
  <si>
    <t xml:space="preserve">คุณ ลลิตา อลังการวงษ์ </t>
  </si>
  <si>
    <t>MTOD-2404-1038</t>
  </si>
  <si>
    <t>MTSP-2404-0086</t>
  </si>
  <si>
    <t xml:space="preserve">คุณ วายุ แท่งทอง </t>
  </si>
  <si>
    <t>DMOD-2404-0143</t>
  </si>
  <si>
    <t>DMSP-2404-0034</t>
  </si>
  <si>
    <t xml:space="preserve">คุณ บำรุง พุกน้อย </t>
  </si>
  <si>
    <t>RIOD-2404-0079</t>
  </si>
  <si>
    <t>RISP-2404-0028</t>
  </si>
  <si>
    <t xml:space="preserve">คุณ เมธินี เลขะกุล </t>
  </si>
  <si>
    <t>MTOD-2404-1037</t>
  </si>
  <si>
    <t>MTSP-2404-0081</t>
  </si>
  <si>
    <t xml:space="preserve">คุณ ดาเรศร์ ทิมา </t>
  </si>
  <si>
    <t>DMOD-2404-0144</t>
  </si>
  <si>
    <t>DMSP-2404-0032</t>
  </si>
  <si>
    <t xml:space="preserve">คุณ ธานี พงษ์ตานี </t>
  </si>
  <si>
    <t>DMOD-2404-0145</t>
  </si>
  <si>
    <t>DMSP-2404-0033</t>
  </si>
  <si>
    <t xml:space="preserve">คุณ สิริรัตนา บุญแจ้ง </t>
  </si>
  <si>
    <t>MTOD-2404-1044</t>
  </si>
  <si>
    <t>MTSP-2404-0087</t>
  </si>
  <si>
    <t xml:space="preserve">คุณ เจนจิรา ราชพรหมมา </t>
  </si>
  <si>
    <t>MTOD-2404-1042</t>
  </si>
  <si>
    <t>MTSP-2404-0080</t>
  </si>
  <si>
    <t xml:space="preserve">คุณ นฤพนธ์ จาระนัย </t>
  </si>
  <si>
    <t>MTSP-2404-0082</t>
  </si>
  <si>
    <t xml:space="preserve">คุณ ประชา เตชะการุณ </t>
  </si>
  <si>
    <t>DMOD-2404-0146</t>
  </si>
  <si>
    <t>DMSP-2404-0035</t>
  </si>
  <si>
    <t xml:space="preserve">คุณ ทัศนีย์ ทองน้อย </t>
  </si>
  <si>
    <t>MTOD-2404-1050</t>
  </si>
  <si>
    <t>MTSP-2404-0088</t>
  </si>
  <si>
    <t xml:space="preserve">คุณ สายใจ อัจฉริยวนิช </t>
  </si>
  <si>
    <t>DMOD-2404-0147</t>
  </si>
  <si>
    <t>DMSP-2404-0036</t>
  </si>
  <si>
    <t>คุณ สมเกียรติ  สังข์สุวรรณ</t>
  </si>
  <si>
    <t>ตั้งเบิกค่าคอมมิชชั่น (เคเบิล) ทีม Sales B2C ประจำเดือน พฤษภาคม 2567</t>
  </si>
  <si>
    <t>จัดเก็บรายได้ โซน I</t>
  </si>
  <si>
    <t>นางสาวศิริวรรณ เชื้อศิริ</t>
  </si>
  <si>
    <t>จัดเก็บรายได้ โซน GH</t>
  </si>
  <si>
    <t>051-2-32033-4</t>
  </si>
  <si>
    <t>นางสาวอรอุมา จันทวงษ์</t>
  </si>
  <si>
    <t>จัดเก็บรายได้ โซน BD</t>
  </si>
  <si>
    <t>051-227253-5</t>
  </si>
  <si>
    <t>UDID-2401-0046</t>
  </si>
  <si>
    <t>UDSP-2401-0060</t>
  </si>
  <si>
    <t>MTOD-2403-0823</t>
  </si>
  <si>
    <t>MTSP-2405-0004</t>
  </si>
  <si>
    <t>MTOD-2403-0828</t>
  </si>
  <si>
    <t>UDID-2405-0005</t>
  </si>
  <si>
    <t>UDSP-2404-0118</t>
  </si>
  <si>
    <t>UDOD-2403-0723</t>
  </si>
  <si>
    <t>UDSP-2404-0119</t>
  </si>
  <si>
    <t>MTOD-2403-0832</t>
  </si>
  <si>
    <t>UDOD-2404-0693</t>
  </si>
  <si>
    <t>UDSP-2404-0120</t>
  </si>
  <si>
    <t>HKOD-2405-0258</t>
  </si>
  <si>
    <t>HKSP-2404-0064</t>
  </si>
  <si>
    <t>UDOD-2405-0608
/UDOD-2405-0609/UDOD-2405-0610</t>
  </si>
  <si>
    <t>UDSP-2404-0121</t>
  </si>
  <si>
    <t>MTOD-2404-1054</t>
  </si>
  <si>
    <t>MTSP-2405-0041</t>
  </si>
  <si>
    <t>LPOD-2404-0267</t>
  </si>
  <si>
    <t>LPSP-2404-0147</t>
  </si>
  <si>
    <t>DDOD-2405-0005</t>
  </si>
  <si>
    <t>DDSP-2404-0048</t>
  </si>
  <si>
    <t>LPOD-2404-0266</t>
  </si>
  <si>
    <t>LPSP-2404-0148</t>
  </si>
  <si>
    <t>UDOD-2404-0694</t>
  </si>
  <si>
    <t>UDSP-2404-0122</t>
  </si>
  <si>
    <t>UDOD-2404-0695</t>
  </si>
  <si>
    <t>UDSP-2404-0123</t>
  </si>
  <si>
    <t>DDOD-2405-0025</t>
  </si>
  <si>
    <t>DDSP-2405-0006</t>
  </si>
  <si>
    <t>UDOD-2404-0696</t>
  </si>
  <si>
    <t>UDSP-2404-0124</t>
  </si>
  <si>
    <t>MTOD-2404-1047</t>
  </si>
  <si>
    <t>MTOD-2404-1053</t>
  </si>
  <si>
    <t>LPOD-2405-0118</t>
  </si>
  <si>
    <t>LPSP-2405-0009</t>
  </si>
  <si>
    <t>UDID-2405-0014</t>
  </si>
  <si>
    <t>UDSP-2405-0068</t>
  </si>
  <si>
    <t>LPOD-2405-0117</t>
  </si>
  <si>
    <t>LPSP-2405-0008</t>
  </si>
  <si>
    <t>BYOD-2405-0108</t>
  </si>
  <si>
    <t>BYSP-2405-0051</t>
  </si>
  <si>
    <t>BTOD-2405-0168</t>
  </si>
  <si>
    <t>BTSP-2405-0047</t>
  </si>
  <si>
    <t>DDOD-2405-0024</t>
  </si>
  <si>
    <t>DDSP-2405-0007</t>
  </si>
  <si>
    <t>LPOD-2405-0167</t>
  </si>
  <si>
    <t>LPSP-2405-0053</t>
  </si>
  <si>
    <t>HKOD-2405-0267</t>
  </si>
  <si>
    <t>HKSP-2405-0002</t>
  </si>
  <si>
    <t>UDOD-2405-0668</t>
  </si>
  <si>
    <t>UDSP-2405-0091</t>
  </si>
  <si>
    <t>WDOD-2405-1186</t>
  </si>
  <si>
    <t>WDSP-2405-0218</t>
  </si>
  <si>
    <t>UDOD-2405-0669</t>
  </si>
  <si>
    <t>UDSP-2405-0092</t>
  </si>
  <si>
    <t>NCOD-2405-0256</t>
  </si>
  <si>
    <t>NCSP-2405-0134</t>
  </si>
  <si>
    <t>UDOD-2405-0670</t>
  </si>
  <si>
    <t>UDSP-2405-0093</t>
  </si>
  <si>
    <t>UDOD-2405-0671</t>
  </si>
  <si>
    <t>UDSP-2405-0094</t>
  </si>
  <si>
    <t>NCOD-2405-0257</t>
  </si>
  <si>
    <t>NCSP-2405-0137</t>
  </si>
  <si>
    <t>BTOD-2405-0182</t>
  </si>
  <si>
    <t>BTSP-2405-0093</t>
  </si>
  <si>
    <t>UDOD-2405-0678</t>
  </si>
  <si>
    <t>UDSP-2405-0108</t>
  </si>
  <si>
    <t>WDOD-2405-1184</t>
  </si>
  <si>
    <t>WDSP-2405-0217</t>
  </si>
  <si>
    <t>NCOD-2405-0259</t>
  </si>
  <si>
    <t>NCSP-2405-0184</t>
  </si>
  <si>
    <t>คุณ สุกัญญารัตน์ รัตนารักษ์</t>
  </si>
  <si>
    <t>คุณ ศิริรัตน์ หนูรัตน์</t>
  </si>
  <si>
    <t>คุณ ธนาภร พรหมชาติ</t>
  </si>
  <si>
    <t xml:space="preserve">คุณ ดารา เตมียชาติ </t>
  </si>
  <si>
    <t>คุณ อัมพร ต่อฤทธิ์</t>
  </si>
  <si>
    <t xml:space="preserve">คุณ น้ำทิพย์ เหล็กจาน </t>
  </si>
  <si>
    <t>คุณ นันทกานต์ ประกอบผล</t>
  </si>
  <si>
    <t>คุณ เกสรา แก้วสา</t>
  </si>
  <si>
    <t xml:space="preserve">คุณ สมศักดิ์ ยอดอินทร์ </t>
  </si>
  <si>
    <t>คุณ ปัญชลีย์ บุญพฤษภา</t>
  </si>
  <si>
    <t xml:space="preserve">คุณ หิรัญรักข์ โชคปพร </t>
  </si>
  <si>
    <t>คุณ จรรยารักษ์ มัควาล</t>
  </si>
  <si>
    <t xml:space="preserve">คุณ ดุสิต ไผ่งาม </t>
  </si>
  <si>
    <t>คุณ หวาง คนเพียร</t>
  </si>
  <si>
    <t xml:space="preserve">คุณ วันเพ็ญ พุทธาทาบ </t>
  </si>
  <si>
    <t xml:space="preserve">คุณ สายพิณ สินพิมพ์พวง </t>
  </si>
  <si>
    <t xml:space="preserve">คุณ อัฉรา จิตรสกุล </t>
  </si>
  <si>
    <t>คุณ กมลวรรณ มาแดง</t>
  </si>
  <si>
    <t>คุณ นฤมล  สมชื่อ</t>
  </si>
  <si>
    <t>คุณ มาศ ลิ้มรสสุคนธ์</t>
  </si>
  <si>
    <t>คุณ ดลใจ รอดรังนก</t>
  </si>
  <si>
    <t xml:space="preserve">คุณ การีม  สุขเจริญ </t>
  </si>
  <si>
    <t>คุณ ณัฎฐกานต์ อินทรประดิษฐ์</t>
  </si>
  <si>
    <t>คุณ ดวงพร  เจาะรัตน์</t>
  </si>
  <si>
    <t>คุณ นัยนันท์ วีรีรัตน์</t>
  </si>
  <si>
    <t>คุณ วุฒิพันธ์ เตชะภัทร</t>
  </si>
  <si>
    <t>คุณ ณัฐสินี จิตรรักษ์บำรุง</t>
  </si>
  <si>
    <t>คุณ กันยา รุจิพิสุทธิกุล</t>
  </si>
  <si>
    <t>คุณ อุษณีย์  หมั่นดี</t>
  </si>
  <si>
    <t>คุณ นัฐวัฒน์ วิลัยหงษ์</t>
  </si>
  <si>
    <t>คุณ นาจุ จะลา</t>
  </si>
  <si>
    <t xml:space="preserve">คุณ  วสวัตติ์ สิริธาราริน </t>
  </si>
  <si>
    <t>คุณ รัชนก จันทะ</t>
  </si>
  <si>
    <t>คุณ พิศิษฐ์ รุ่งแสง</t>
  </si>
  <si>
    <t>คุณ สิริมา สุขปานกลาง</t>
  </si>
  <si>
    <t xml:space="preserve">คุณ สีวรรณคร สีดา </t>
  </si>
  <si>
    <t>คุณ ธนพล เวียนนนท์</t>
  </si>
  <si>
    <t>Chhom  Thoavr</t>
  </si>
  <si>
    <t>นส. อรอุมา เพ็งจางศ</t>
  </si>
  <si>
    <t>ตั้งเบิกค่าคอมมิชชั่น (เคเบิล) ทีม Sales B2C ประจำเดือน มิถุนายน 2567</t>
  </si>
  <si>
    <t xml:space="preserve">คุณ ปราณี บุญมา </t>
  </si>
  <si>
    <t>คุณ ปัทมา ศรีบุญเรือง</t>
  </si>
  <si>
    <t>คุณ ทมยันต์ตี ทราพรพิพัฒน์</t>
  </si>
  <si>
    <t>คุณ กานน คล้ายสำเภา</t>
  </si>
  <si>
    <t>คุณ ดลเดช อมาตยกุล</t>
  </si>
  <si>
    <t>คุณ พลอยปภัส โพธิ์กระจ่าง</t>
  </si>
  <si>
    <t xml:space="preserve">คุณ จำรัส เมฆฉาย </t>
  </si>
  <si>
    <t>คุณ ณัฏฐณกานต์ นิติโชติวนิชย์</t>
  </si>
  <si>
    <t>คุณ มยุรี คงคา</t>
  </si>
  <si>
    <t>คุณ กัญญ์ชิสา สมุทรแดง</t>
  </si>
  <si>
    <t>คุณ จตุพร กิ่งแก้ว</t>
  </si>
  <si>
    <t>คุณ อรวรรณ ชาวนาฮี</t>
  </si>
  <si>
    <t>คุณ วันชัย พูนชัย</t>
  </si>
  <si>
    <t>คุณ วัฒนา นาคนาวา</t>
  </si>
  <si>
    <t>คุณ ตุ๊ จูเจริญ</t>
  </si>
  <si>
    <t>คุณ ชญาดา  ยุ่นสมาน</t>
  </si>
  <si>
    <t>คุณ สังวาลย์ กรุตนิด</t>
  </si>
  <si>
    <t>คุณ เจียมจิตร ยวงใย</t>
  </si>
  <si>
    <t>คุณ ภาวนา  สุวดีชัยกุล</t>
  </si>
  <si>
    <t>คุณ อมรรัตน์  เมืองศักดา</t>
  </si>
  <si>
    <t>คุณ อัจฉรี กลิ่นกมล</t>
  </si>
  <si>
    <t>คุณ ธานี  พรหมา</t>
  </si>
  <si>
    <t>คุณ สุพัตรา เป็นอัน</t>
  </si>
  <si>
    <t>คุณ จันทร์ขจร  พลกรรณ์</t>
  </si>
  <si>
    <t>คุณ รุ่ง  นิ่มนวล</t>
  </si>
  <si>
    <t>คุณ บุญลือ วงษ์มหันต์</t>
  </si>
  <si>
    <t>คุณ ผาสุขภาพ เกษมสุวรรณ</t>
  </si>
  <si>
    <t>คุณ พินศักดิ์ หลงสมบุญ</t>
  </si>
  <si>
    <t>คุณ ผุสดี สุวรรณอำพร</t>
  </si>
  <si>
    <t>คุณ จิตสุภา ชคัทพรสกุล</t>
  </si>
  <si>
    <t>คุณ วิลัย  ชาวหันคำ</t>
  </si>
  <si>
    <t>คุณ อิศราพร  ไตรสุรา</t>
  </si>
  <si>
    <t>คุณ กัญญ์ารัตน์ แนวจิตร</t>
  </si>
  <si>
    <t>คุณ ทัศนีย์  ปลายสันเทียะ</t>
  </si>
  <si>
    <t>คุณ เมธี  เชิดสูงเนิน</t>
  </si>
  <si>
    <t>คุณ อรนุช วรกิตติพันธ์</t>
  </si>
  <si>
    <t>คุณ นฤดี แซ่เฮ่า</t>
  </si>
  <si>
    <t>คุณ สมชาย  อุไรเวโรจนากร</t>
  </si>
  <si>
    <t>คุณ วิภาพร ไทยสุข</t>
  </si>
  <si>
    <t>คุณ วรรณา นวลแย้ม</t>
  </si>
  <si>
    <t>คุณ น้ำฝน ป้อมป้องภัย</t>
  </si>
  <si>
    <t>คุณ ชาญณรงค์   จุยประเสริฐ</t>
  </si>
  <si>
    <t>คุณ จิดาพร ละครพล</t>
  </si>
  <si>
    <t>คุณ ยุพา  แพงศรี</t>
  </si>
  <si>
    <t>คุณ อรอนงค์ คงทอง</t>
  </si>
  <si>
    <t>คุณ สุรเชษฐ์  สร้างชาติ</t>
  </si>
  <si>
    <t>คุณ ชนุดา บุญปลื้ม</t>
  </si>
  <si>
    <t>คุณ รัตนา ซังขาว</t>
  </si>
  <si>
    <t>คุณ เจริญศรี พิทักษ์</t>
  </si>
  <si>
    <t>คุณ ผกาพร มะลิงาม</t>
  </si>
  <si>
    <t>คุณ อัศวะเทพย์  ศิริกุลเจริญผล</t>
  </si>
  <si>
    <t>LPOD-2406-0004</t>
  </si>
  <si>
    <t>LPSP-2405-0154</t>
  </si>
  <si>
    <t>MTOD-2406-0701</t>
  </si>
  <si>
    <t>MTSP-2406-0022</t>
  </si>
  <si>
    <t>HKOD-2406-0014</t>
  </si>
  <si>
    <t>HKSP-2406-0019</t>
  </si>
  <si>
    <t>DDOD-2406-0003</t>
  </si>
  <si>
    <t>DDSP-2406-0013</t>
  </si>
  <si>
    <t>DMOD-2406-0127</t>
  </si>
  <si>
    <t>DMSP-2406-0007</t>
  </si>
  <si>
    <t>RMOD-2406-0209</t>
  </si>
  <si>
    <t>RMSP-2406-0151</t>
  </si>
  <si>
    <t>BYOD-2406-0106</t>
  </si>
  <si>
    <t>BYSP-2406-0037</t>
  </si>
  <si>
    <t>NCOD-2406-0247-NCOD-2406-0248</t>
  </si>
  <si>
    <t>NCSP-2406-0075</t>
  </si>
  <si>
    <t>BTOD-2406-0182,BTOD-2406-0183</t>
  </si>
  <si>
    <t>BTSP-2406-0036</t>
  </si>
  <si>
    <t>MTOD-2406-0702</t>
  </si>
  <si>
    <t>MTSP-2406-0023</t>
  </si>
  <si>
    <t>HKOD-2406-0013</t>
  </si>
  <si>
    <t>HKSP-2406-0020</t>
  </si>
  <si>
    <t>BYOD-2406-0108</t>
  </si>
  <si>
    <t>BYSP-2406-0038</t>
  </si>
  <si>
    <t>DMOD-2406-0128/DMOD-2406-0129</t>
  </si>
  <si>
    <t>DMSP-2406-0008</t>
  </si>
  <si>
    <t>DMOD-2406-0130/DMOD-2406-0131</t>
  </si>
  <si>
    <t>DMSP-2406-0009</t>
  </si>
  <si>
    <t>ONOD-2406-0166</t>
  </si>
  <si>
    <t>ONSP-2406-0037</t>
  </si>
  <si>
    <t>DDOD-2406-0004</t>
  </si>
  <si>
    <t>DDSP-2406-0014</t>
  </si>
  <si>
    <t>RMOD-2406-0143</t>
  </si>
  <si>
    <t>RMSP-2406-0029</t>
  </si>
  <si>
    <t>ONOD-2406-0204</t>
  </si>
  <si>
    <t>ONPS-2406-0125</t>
  </si>
  <si>
    <t>LPOD-2406-0211</t>
  </si>
  <si>
    <t>LPSP-2406-0070</t>
  </si>
  <si>
    <t>LPOD-2406-0212</t>
  </si>
  <si>
    <t>LPSP-2406-0071</t>
  </si>
  <si>
    <t>WDOD-2406-1164</t>
  </si>
  <si>
    <t>WDSP-2406-0222</t>
  </si>
  <si>
    <t>WDOD-2406-1161</t>
  </si>
  <si>
    <t>WDSP-2406-0223</t>
  </si>
  <si>
    <t>UDOD-2406-0649</t>
  </si>
  <si>
    <t>UDSP-2406-0108</t>
  </si>
  <si>
    <t>WDOD-2406-1162</t>
  </si>
  <si>
    <t>WDSP-2406-0224</t>
  </si>
  <si>
    <t>UDOD-2406-0650</t>
  </si>
  <si>
    <t>UDSP-2406-0109</t>
  </si>
  <si>
    <t>MTOD-2404-1019</t>
  </si>
  <si>
    <t>MTSP-2405-0094</t>
  </si>
  <si>
    <t>MTOD-2404-1020</t>
  </si>
  <si>
    <t>MTOD-2404-1022</t>
  </si>
  <si>
    <t>MTOD-2404-1026</t>
  </si>
  <si>
    <t>MTOD-2404-1027</t>
  </si>
  <si>
    <t>MTOD-2404-1031</t>
  </si>
  <si>
    <t>MTOD-2404-1034</t>
  </si>
  <si>
    <t>MTOD-2406-0716</t>
  </si>
  <si>
    <t>MTSP-2406-0025</t>
  </si>
  <si>
    <t>DMOD-2406-0125</t>
  </si>
  <si>
    <t>DMSP-2406-0005</t>
  </si>
  <si>
    <t>MTOD-2406-0696</t>
  </si>
  <si>
    <t>MTSP-2406-0017</t>
  </si>
  <si>
    <t>RMOD-2405-0093</t>
  </si>
  <si>
    <t>RMSP-2405-0058</t>
  </si>
  <si>
    <t>NKOD-2406-0003</t>
  </si>
  <si>
    <t>NKSP-2406-0018</t>
  </si>
  <si>
    <t>MTOD-2406-0697</t>
  </si>
  <si>
    <t>MTSP-2406-0018</t>
  </si>
  <si>
    <t>PKOD-2405-0166</t>
  </si>
  <si>
    <t>PKSP-2405-0011</t>
  </si>
  <si>
    <t>DDOD-2405-0023</t>
  </si>
  <si>
    <t>DDSP-2405-0008</t>
  </si>
  <si>
    <t>MTOD-2406-0698</t>
  </si>
  <si>
    <t>MTSP-2406-0020</t>
  </si>
  <si>
    <t>DDOD-2406-0002</t>
  </si>
  <si>
    <t>DDSP-2406-0001</t>
  </si>
  <si>
    <t>HKOD-2406-0004</t>
  </si>
  <si>
    <t>HKSP-2406-0001</t>
  </si>
  <si>
    <t>MTOD-2406-0699</t>
  </si>
  <si>
    <t>MTSP-2406-0019</t>
  </si>
  <si>
    <t>DMOD-2406-0126</t>
  </si>
  <si>
    <t>DMSP-2406-0006</t>
  </si>
  <si>
    <t>HKOD-2406-0005</t>
  </si>
  <si>
    <t>HKSP-2406-0002</t>
  </si>
  <si>
    <t>HKOD-2406-0006</t>
  </si>
  <si>
    <t>HKSP-2406-0003</t>
  </si>
  <si>
    <t>PKOD-2405-0174</t>
  </si>
  <si>
    <t>PKSP-2405-0052</t>
  </si>
  <si>
    <t>MTOD-2406-0700</t>
  </si>
  <si>
    <t>MTSP-2406-0021</t>
  </si>
  <si>
    <t>MTID-2406-0003</t>
  </si>
  <si>
    <t>MTSP-2406-0024</t>
  </si>
  <si>
    <t>HKOD-2406-0007</t>
  </si>
  <si>
    <t>HKSP-2406-0004</t>
  </si>
  <si>
    <t>นาย สุเทพ ดำขำ</t>
  </si>
  <si>
    <t>ตั้งเบิกค่าคอมมิชชั่น (เคเบิล) ทีม Sales B2C ประจำเดือน กรกฎาคม 2567</t>
  </si>
  <si>
    <t>โครงการ</t>
  </si>
  <si>
    <t>คุณ มณี สาตะละ</t>
  </si>
  <si>
    <t>คุณ เกศณภาพรรณ ริตกันโต</t>
  </si>
  <si>
    <t xml:space="preserve">คุณ คำเพียร อินอุไร </t>
  </si>
  <si>
    <t xml:space="preserve">คุณ สิริโชค เกศิชานนท์ </t>
  </si>
  <si>
    <t>คุณ ประนอม จรปัญญานนท์</t>
  </si>
  <si>
    <t>คุณ ชนะพล อู่อ้วง</t>
  </si>
  <si>
    <t>คุณ นันทภัค ผลพุฒ</t>
  </si>
  <si>
    <t>คุณ วาสนา   สุมาลย์กันต์</t>
  </si>
  <si>
    <t>คุณ เกศณี  วงษ์ภา</t>
  </si>
  <si>
    <t xml:space="preserve">คุณ นฤดล สีดำ </t>
  </si>
  <si>
    <t>คุณ บุญฑริกา กาลาสี</t>
  </si>
  <si>
    <t>คุณ ปฐมพงศ์  จรสวัสดิ์</t>
  </si>
  <si>
    <t>คุณ เผด็จ อร่ามวานิชย์</t>
  </si>
  <si>
    <t>คุณ พนิดา  บุญก่อเกื้อ</t>
  </si>
  <si>
    <t>คุณ อนัน  แก้วกลมรัตน์</t>
  </si>
  <si>
    <t>คุณ ต่อศักดิ์  วสันต์ดิฎฐกุล</t>
  </si>
  <si>
    <t>คุณ รัตติยา แซ่ลี่</t>
  </si>
  <si>
    <t>คุณ ไตรรงค์  จริยานันทเนตร</t>
  </si>
  <si>
    <t>NOY KHOUNNALA</t>
  </si>
  <si>
    <t>คุณ มธุรส  จันทร์รส</t>
  </si>
  <si>
    <t>Rosemarie Cabantac</t>
  </si>
  <si>
    <t>คุณ สุปราณี เจริญวิจิตรชัย</t>
  </si>
  <si>
    <t>คุณ บุญเอื้อ ชมชื่น</t>
  </si>
  <si>
    <t>คุณ วีระพันธ์  นพคุณทอง</t>
  </si>
  <si>
    <t>คุณ ภานุวิชญ์  มั่นคง</t>
  </si>
  <si>
    <t>คุณ ปรานอม กลิ่นแก้ว</t>
  </si>
  <si>
    <t>คุณ นพพร  พาลี</t>
  </si>
  <si>
    <t>คุณ สุนันทา กฤษณพันธ์</t>
  </si>
  <si>
    <t>คุณ ธวัชชัย​ ทัดชับ</t>
  </si>
  <si>
    <t>คุณ ปราณี  ปรุงโพธิ์</t>
  </si>
  <si>
    <t>คุณ นันทินี พร้อมเรือนสุข</t>
  </si>
  <si>
    <t>คุณ ภคไชย เรืองศรี</t>
  </si>
  <si>
    <t>คุณ สุกฤษ  เชาว์พลกรัง</t>
  </si>
  <si>
    <t>คุณ จิรสิน  เทศะแพทย์</t>
  </si>
  <si>
    <t>GERALDINE  DE LA CRUZ</t>
  </si>
  <si>
    <t>คุณ สุภาพร คุ้มเดช</t>
  </si>
  <si>
    <t xml:space="preserve">คุณ มะลิ ศรีสัทธา 
</t>
  </si>
  <si>
    <t>คุณ สุพัตรา สมวงศ์</t>
  </si>
  <si>
    <t>คุณ ทัศน์เทพ  ลิมปาภรณ์</t>
  </si>
  <si>
    <t>คุณ ปฎิญญา  สุริยาวงศ์</t>
  </si>
  <si>
    <t>คุณ วรรณิดา  สุทธิภาค</t>
  </si>
  <si>
    <t>คุณ สมควร โล่ห์ขุนพรหม</t>
  </si>
  <si>
    <t>คุณ นิรชา อิมอ้วน</t>
  </si>
  <si>
    <t>คุณ ศิริวรรณ  เดนิสัน</t>
  </si>
  <si>
    <t>คุณ วลัยพรรณ ปิดตาโส</t>
  </si>
  <si>
    <t>คุณ วีรันทร์วรา  แสวงพันธ์</t>
  </si>
  <si>
    <t>คุณ เกรียงไกร อรุณรัศมีโสภา</t>
  </si>
  <si>
    <t>คุณ มัญญกรณ์  วงษ์เคี่ยม</t>
  </si>
  <si>
    <t>คุณ สุริยา  ปุยสูงเนิน</t>
  </si>
  <si>
    <t>คุณ ฐานุตม์ จันทร์กระจ่าง</t>
  </si>
  <si>
    <t>คุณ กรติญา  จันทร์สว่าง</t>
  </si>
  <si>
    <t>คุณ ศุภวิชญ์ จิตรอักษร</t>
  </si>
  <si>
    <t>คุณ วีระยุทธ เยือกเย็น</t>
  </si>
  <si>
    <t>คุณ ปิยมิตร จำปีชม</t>
  </si>
  <si>
    <t>คุณ อัญเชิญ แก้วสำโรง</t>
  </si>
  <si>
    <t>คุณ พัฒนศักดิ์  ศิลาแรง</t>
  </si>
  <si>
    <t>Ms.NAN THIDAR AYE</t>
  </si>
  <si>
    <t>คุณ รักษ์  กัลยา</t>
  </si>
  <si>
    <t>คุณ ไพทูรย์ วิเชียรชัย</t>
  </si>
  <si>
    <t>คุณ อนุสรณ์ สุทธิประภา</t>
  </si>
  <si>
    <t>คุณสุวิทย์  สัทธาวรกุล</t>
  </si>
  <si>
    <t>ตึกT9-5/18</t>
  </si>
  <si>
    <t>คอนโดเมืองทองธานี</t>
  </si>
  <si>
    <t>ตึกT10-11/10</t>
  </si>
  <si>
    <t>ตึกT11-10/14</t>
  </si>
  <si>
    <t xml:space="preserve">ห้อง 62/98 ตึก1 ชั้น 2 </t>
  </si>
  <si>
    <t xml:space="preserve">มหาดไทยการ์เด้น(โครงการ1) </t>
  </si>
  <si>
    <t>ตึก T10-2/05</t>
  </si>
  <si>
    <t>ตึก T11-08/45</t>
  </si>
  <si>
    <t>ตึก T6-02/14</t>
  </si>
  <si>
    <t>ตึก P2- 4/29</t>
  </si>
  <si>
    <t>ตึก T1-12/40</t>
  </si>
  <si>
    <t>ห้อง 1/134 ชั้น 8</t>
  </si>
  <si>
    <t>หัวหมากคอนโด</t>
  </si>
  <si>
    <t>ตึก T4-02/31</t>
  </si>
  <si>
    <t>ตึก T8-13/65</t>
  </si>
  <si>
    <t xml:space="preserve"> ตึก T7-03/46</t>
  </si>
  <si>
    <t xml:space="preserve">ตึกT8-10/39 </t>
  </si>
  <si>
    <t>ตึก T10-4/41</t>
  </si>
  <si>
    <t>ตึก T4-14/37</t>
  </si>
  <si>
    <t>ตึก T9-13/25</t>
  </si>
  <si>
    <t>ตึก C5-06/37</t>
  </si>
  <si>
    <t>ตึก T6-01/20</t>
  </si>
  <si>
    <t>ตึก T8-08/30</t>
  </si>
  <si>
    <t>ห้อง 230 ชั้น 3</t>
  </si>
  <si>
    <t>อาคารเคหะสถาน ตึก 11</t>
  </si>
  <si>
    <t>ตึก C4-09/35</t>
  </si>
  <si>
    <t>ตึก C1-07/31</t>
  </si>
  <si>
    <t>ห้อง 208/150 ชั้น 4 ตึก H</t>
  </si>
  <si>
    <t>เคหะแจ้งวัฒนะ</t>
  </si>
  <si>
    <t>ตึก T12-12/23</t>
  </si>
  <si>
    <t>ตึก T12-11/08</t>
  </si>
  <si>
    <t>ห้อง 2019/20 ชั้น 2</t>
  </si>
  <si>
    <t>แฟลต 19</t>
  </si>
  <si>
    <t>ตึก T11  ชั้น 8 ห้อง 58</t>
  </si>
  <si>
    <t>ตึก 50 230/53 ชั้น 3</t>
  </si>
  <si>
    <t>แฟลตการเคหะดินแดง</t>
  </si>
  <si>
    <t xml:space="preserve"> ตึก B 202/178 ชั้น 5</t>
  </si>
  <si>
    <t xml:space="preserve">เคหะแจ้งวัฒนะ </t>
  </si>
  <si>
    <t>258  (ห้อง1)</t>
  </si>
  <si>
    <t>รายเดี่ยว-พื้นราบ</t>
  </si>
  <si>
    <t>ตึก A ชั้น 5 ห้อง 283/154</t>
  </si>
  <si>
    <t>บางกะปิคอนโดทาวน์</t>
  </si>
  <si>
    <t xml:space="preserve">ตึก 7 ห้อง 2007/2 ชั่น ล่าง </t>
  </si>
  <si>
    <t>เอื้ออาทรศรีสมิตร</t>
  </si>
  <si>
    <t>ตึก A ห้อง 180/343 ชั้น 9</t>
  </si>
  <si>
    <t>นิรันดร์เรซิเดนซ์ 1</t>
  </si>
  <si>
    <t>ห้อง 317 ชั้น 2</t>
  </si>
  <si>
    <t>พูนสินคอนโดทาวน์</t>
  </si>
  <si>
    <t>ตึก P2 -3/34</t>
  </si>
  <si>
    <t>ตึก T9-13/20</t>
  </si>
  <si>
    <t>ตึก A ชั้น 2 ห้อง 4/12</t>
  </si>
  <si>
    <t>บีอาร์คอนโด</t>
  </si>
  <si>
    <t>ตึก T2-12/19</t>
  </si>
  <si>
    <t>ห้อง 189  ชั้น 9</t>
  </si>
  <si>
    <t>เสรีภาพคอนโดเทล</t>
  </si>
  <si>
    <t>ตึก C9-13/18</t>
  </si>
  <si>
    <t>ตึก B4 ห้อง 118/43 ชั้น 2</t>
  </si>
  <si>
    <t>ลุมพินีคอนโดทาวน์ บดินทรเดชา-รามคำแหง</t>
  </si>
  <si>
    <t>ตึก C8-08/62</t>
  </si>
  <si>
    <t>ตึก C8-03/45</t>
  </si>
  <si>
    <t>ตึก P2 -16 /49</t>
  </si>
  <si>
    <t>ตึก 5 ห้อง 112/915 ชั้น 1</t>
  </si>
  <si>
    <t>การเคหะชุมชนบางนา 1</t>
  </si>
  <si>
    <t>ตึกA ห้อง 226 (393/33) ชั้น 2</t>
  </si>
  <si>
    <t>บดินทร์สวีทโฮม</t>
  </si>
  <si>
    <t>ตึก T6-10/ 59</t>
  </si>
  <si>
    <t>ตึก T8-3/17</t>
  </si>
  <si>
    <t>ตึก T9-08/23</t>
  </si>
  <si>
    <t>ตึก A ชั้น 7 ห้อง 253</t>
  </si>
  <si>
    <t>ตึก T1-12/54</t>
  </si>
  <si>
    <t>ตึก T3-08/46</t>
  </si>
  <si>
    <t xml:space="preserve">ตึก B  ห้อง 17/196 ชั้น 5 </t>
  </si>
  <si>
    <t>คอนโดกัญญาเฮ้าส์</t>
  </si>
  <si>
    <t>ห้อง 262 ชั้น 1</t>
  </si>
  <si>
    <t>ตึกนิรันคอนโดเทล2/1</t>
  </si>
  <si>
    <t>ตึก C4-07/27</t>
  </si>
  <si>
    <t>ตึก 14 ห้อง 16/01444 ชั้น 5</t>
  </si>
  <si>
    <t>เอื้ออาทรพหลโยธิน กม.44</t>
  </si>
  <si>
    <t>ตึก A ห้อง 389/177 ชั้น 4</t>
  </si>
  <si>
    <t>แกรนด์พาเลซ (มหาดไทย)</t>
  </si>
  <si>
    <t>ตึก T6 - 11 /28</t>
  </si>
  <si>
    <t>ตึก D ชั้น 7 ห้อง 109/210</t>
  </si>
  <si>
    <t>นิรันดร์เรสซิเดนซ์ 4</t>
  </si>
  <si>
    <t>ห้อง 205/42 ชั้น 2</t>
  </si>
  <si>
    <t>เคหะแจ้งวัฒนะ  ตึก E</t>
  </si>
  <si>
    <t xml:space="preserve">ห้อง 412 ชั้น 6 </t>
  </si>
  <si>
    <t>นิรันดร์คอนโดเทล 2/1</t>
  </si>
  <si>
    <t>ตึก P1-14/27</t>
  </si>
  <si>
    <t>ห้อง 777/52 ตึก C ชั้น3</t>
  </si>
  <si>
    <t>ดีคอนโดรามอินทรา</t>
  </si>
  <si>
    <t>ตึก C8-12/30</t>
  </si>
  <si>
    <t>MTSP-2406-0079</t>
  </si>
  <si>
    <t>RMSP-2404-0167</t>
  </si>
  <si>
    <t>MTSP-2407-0005</t>
  </si>
  <si>
    <t>RMSP-2405-0059</t>
  </si>
  <si>
    <t>MTSP-2406-0068</t>
  </si>
  <si>
    <t>MTSP-2407-0119</t>
  </si>
  <si>
    <t>DMSP-2406-0038</t>
  </si>
  <si>
    <t>MTSP-2406-0069</t>
  </si>
  <si>
    <t>MTSP-2406-0070</t>
  </si>
  <si>
    <t>DMSP-2406-0040</t>
  </si>
  <si>
    <t>MTSP-2406-0071</t>
  </si>
  <si>
    <t>MTSP-2406-0072</t>
  </si>
  <si>
    <t>HKSP-2407-0001</t>
  </si>
  <si>
    <t>MTSP-2406-0073</t>
  </si>
  <si>
    <t>DDSP-2407-0001</t>
  </si>
  <si>
    <t>DMSP-2406-0039</t>
  </si>
  <si>
    <t>HKSP-2407-0002</t>
  </si>
  <si>
    <t xml:space="preserve">NCSP-2407-0044โอนเงินเข้าวันที่ 1/7/67 </t>
  </si>
  <si>
    <t>MTSP-2406-0076</t>
  </si>
  <si>
    <t>MTSP-2406-0077</t>
  </si>
  <si>
    <t>RMSP-2407-0056</t>
  </si>
  <si>
    <t>MTSP-2406-0078</t>
  </si>
  <si>
    <t>MTSP-2407-0120</t>
  </si>
  <si>
    <t>MTSP-2407-0121</t>
  </si>
  <si>
    <t>RMSP-2407-0054</t>
  </si>
  <si>
    <t>MTSP-2407-0122</t>
  </si>
  <si>
    <t>MTSP-2407-0123</t>
  </si>
  <si>
    <t>MTSP-2407-0124</t>
  </si>
  <si>
    <t>ONSP-2407-0011</t>
  </si>
  <si>
    <t>RMSP-2407-0055</t>
  </si>
  <si>
    <t>MTSP-2407-0125</t>
  </si>
  <si>
    <t>MTSP-2407-0126</t>
  </si>
  <si>
    <t>MTSP-2407-0127</t>
  </si>
  <si>
    <t>LPSP-2407-0144</t>
  </si>
  <si>
    <t>MTSP-2407-0128</t>
  </si>
  <si>
    <t>MTSP-2407-0129</t>
  </si>
  <si>
    <t>WDSP-2407-0296</t>
  </si>
  <si>
    <t>DMSP-2407-0028</t>
  </si>
  <si>
    <t>MTSP-2407-0130</t>
  </si>
  <si>
    <t>NKSP-2407-0034</t>
  </si>
  <si>
    <t>RMSP-2407-0172</t>
  </si>
  <si>
    <t>MTSP-2407-0131</t>
  </si>
  <si>
    <t>ONSP-2407-0132</t>
  </si>
  <si>
    <t>DMSP-2407-0029</t>
  </si>
  <si>
    <t>DMRVN-2407-00173</t>
  </si>
  <si>
    <t>MTSP-2407-0132</t>
  </si>
  <si>
    <t>RIRVN-2407-00090</t>
  </si>
  <si>
    <t>MTRVN-2407-00330</t>
  </si>
  <si>
    <t>MTSP-2408-0001</t>
  </si>
  <si>
    <t>LBSP-2405-0246</t>
  </si>
  <si>
    <t>LBSP-2407-0220</t>
  </si>
  <si>
    <t>MTSP-2408-0085</t>
  </si>
  <si>
    <t>NCSP-2406-0177</t>
  </si>
  <si>
    <t>RISP-2408-0003</t>
  </si>
  <si>
    <t>UDRVN-2407-00106</t>
  </si>
  <si>
    <t>DDSP-2408-0002</t>
  </si>
  <si>
    <t>UDSP-2408-0047</t>
  </si>
  <si>
    <t>RMSP-2408-0041</t>
  </si>
  <si>
    <t>NCSP-2407-0192</t>
  </si>
  <si>
    <t>LYSP-2408-0003</t>
  </si>
  <si>
    <t>WDSP-2408-0001</t>
  </si>
  <si>
    <t>RMSP-2408-0042</t>
  </si>
  <si>
    <t>NCSP-2408-0095</t>
  </si>
  <si>
    <t>MTSP-2408-0068</t>
  </si>
  <si>
    <t>LYSP-2408-0050</t>
  </si>
  <si>
    <t>PKRVN-2408-00008/PKSP-2408-0017</t>
  </si>
  <si>
    <t>MTRVN-2408-00001</t>
  </si>
  <si>
    <t>MTSP-2408-0069</t>
  </si>
  <si>
    <t>MTSP-2408-0070</t>
  </si>
  <si>
    <t>UDSP-2408-0089</t>
  </si>
  <si>
    <t>MTSP-2408-0067</t>
  </si>
  <si>
    <t>MTSP-2409-0001</t>
  </si>
  <si>
    <t>MTSP-2408-0065</t>
  </si>
  <si>
    <t>MTSP-2408-0066</t>
  </si>
  <si>
    <t>MTSP-2408-0003</t>
  </si>
  <si>
    <t>PKRVN-2408-00052/PKSP-2408-0060</t>
  </si>
  <si>
    <t>MTRVN-2408-00191</t>
  </si>
  <si>
    <t>NCRVN-2408-00154</t>
  </si>
  <si>
    <t>DMSP-2408-0019</t>
  </si>
  <si>
    <t>DMSP-2408-0020</t>
  </si>
  <si>
    <t>DMRVN-2408-00003</t>
  </si>
  <si>
    <t>MTSP-2408-0073</t>
  </si>
  <si>
    <t>MTRVN-2408-00303</t>
  </si>
  <si>
    <t>MTSP-2408-0072</t>
  </si>
  <si>
    <t>WDSP-2408-0343</t>
  </si>
  <si>
    <t>BTSP-2408-0126</t>
  </si>
  <si>
    <t>NCSP-2408-0181</t>
  </si>
  <si>
    <t>LYSP-2408-0172</t>
  </si>
  <si>
    <t>RMSP-2408-0188</t>
  </si>
  <si>
    <t>LPSP-2408-0149,LPSP-2408-0150</t>
  </si>
  <si>
    <t xml:space="preserve"> คุณ กิรณา ระงับทุกข์</t>
  </si>
  <si>
    <t>ตึก C6-14/05</t>
  </si>
  <si>
    <t>คุณ พยงค์ จรเณร</t>
  </si>
  <si>
    <t>บ้านเลขที่ 1574</t>
  </si>
  <si>
    <t>บ้านเดี่ยวลาดกระบัง</t>
  </si>
  <si>
    <t>คุณ วาสนา กางแก้ว</t>
  </si>
  <si>
    <t>บ้านเลขที่ 102/91</t>
  </si>
  <si>
    <t>หมู่บ้านบางพลีนิเวศน์</t>
  </si>
  <si>
    <t>คุณ สุฎาพร  ตะสี</t>
  </si>
  <si>
    <t>ตึก C5-04/01</t>
  </si>
  <si>
    <t>คุณ ธนากร เบ้าทอง</t>
  </si>
  <si>
    <t>ตึก T8-03/32</t>
  </si>
  <si>
    <t xml:space="preserve">คุณ ณรงค์ชัย  ทัศนศรี </t>
  </si>
  <si>
    <t>ตึก T8-02/19</t>
  </si>
  <si>
    <t>คุณ กานต์พิชชา  อินวงศ์วรรณ</t>
  </si>
  <si>
    <t>ตึก A ชั้น 2 หัอง 212</t>
  </si>
  <si>
    <t>บางกะปิสวิทโฮม</t>
  </si>
  <si>
    <t>คุณ โสรยา  พิพัฒน์เพิ่มพูล</t>
  </si>
  <si>
    <t>อาคาร 1 ห้อง 708 ชั้น 7</t>
  </si>
  <si>
    <t xml:space="preserve">ปูทอง อพาร์ทเมนท์ </t>
  </si>
  <si>
    <t>คุณ กิติศักดิ์ เที่ยงทัน</t>
  </si>
  <si>
    <t>อาคาร 1 ห้อง 406 ชั้น 4</t>
  </si>
  <si>
    <t>คุณ ภัทราวรรณ  งานดี</t>
  </si>
  <si>
    <t>ตึก T3-07/08</t>
  </si>
  <si>
    <t>คุณ ทวีวัฒน์  อิ่มสกุลฤทัย</t>
  </si>
  <si>
    <t>ตึก C9 - 8 /57</t>
  </si>
  <si>
    <t>คุณ ชลธิชา อ่อนศรี</t>
  </si>
  <si>
    <t>ตึก 10 ห้อง 10/3 ชั้น 1</t>
  </si>
  <si>
    <t>แฟลตตำรวจ สน.อุดมสุข</t>
  </si>
  <si>
    <t>คุณ เรณู ภิรมย์ยา</t>
  </si>
  <si>
    <t>ห้อง 229/8 ชั้น 1</t>
  </si>
  <si>
    <t>แฟลต 49 ดินแดง</t>
  </si>
  <si>
    <t xml:space="preserve">คุณ สัมภาษณ์ อรุณมณี </t>
  </si>
  <si>
    <t xml:space="preserve">อาคารพานิชย์ เลขที่ 426 </t>
  </si>
  <si>
    <t>คุณ ชาญวิทย์  เที่ยงธรรม</t>
  </si>
  <si>
    <t>ห้อง 1/117 ชั้น 7</t>
  </si>
  <si>
    <t>คุณ วระวิทย์ จิตรมั่น</t>
  </si>
  <si>
    <t>ห้อง 434 ชั้น 4</t>
  </si>
  <si>
    <t>ศรีจินดาแมนชั่น 2</t>
  </si>
  <si>
    <t>คุณ นริภัทร์ วชิรานุมากุล</t>
  </si>
  <si>
    <t>ห้อง 30/181 ชั้น 2</t>
  </si>
  <si>
    <t>แฟลตตำรวจ 191</t>
  </si>
  <si>
    <t>คุณ สำรอง ทองเกิด</t>
  </si>
  <si>
    <t xml:space="preserve">บ้านเลขที่ 907/12 </t>
  </si>
  <si>
    <t>คุณ ธนธรณ์  เทียนแพ</t>
  </si>
  <si>
    <t xml:space="preserve"> ชั้น 5 ห้อง 47 </t>
  </si>
  <si>
    <t xml:space="preserve">คอนโดชาลีแมนชั่น 2 </t>
  </si>
  <si>
    <t>คุณวรรณิดา นวนเกิด</t>
  </si>
  <si>
    <t xml:space="preserve"> ชั้น 8 ห้อง 30 </t>
  </si>
  <si>
    <t>อาคารเพชรจินดา3</t>
  </si>
  <si>
    <t>คุณ ศิริศักดิ์ มิลินทากาศ</t>
  </si>
  <si>
    <t>ตึก T7-14/11</t>
  </si>
  <si>
    <t>คุณ เสาวลักษณ์ เหมาะสม</t>
  </si>
  <si>
    <t xml:space="preserve">ห้อง 183/173 ชั้น 5 </t>
  </si>
  <si>
    <t>สายลมคอนโดเทล</t>
  </si>
  <si>
    <t>คุณ ตะวัน คันธจันทน์</t>
  </si>
  <si>
    <t xml:space="preserve">ห้อง 5 ชั้น 2 </t>
  </si>
  <si>
    <t>มัลลิกาคอนโด</t>
  </si>
  <si>
    <t>คุณ นริศรา  เลิศอัจฉริยกุล</t>
  </si>
  <si>
    <t>ตึก C8-1/23</t>
  </si>
  <si>
    <t>คุณ สุชาดา ธรรมสวัสดิ์</t>
  </si>
  <si>
    <t>ตึก C8-13/44</t>
  </si>
  <si>
    <t>คุณ นุชรินทร์  วีระวงศ์</t>
  </si>
  <si>
    <t xml:space="preserve">บ้านเลขที่ 182 </t>
  </si>
  <si>
    <t>หมู่บ้าน ชัยวิวัฒน์3</t>
  </si>
  <si>
    <t>คุณ จักรพงศ์ บุญอยู่</t>
  </si>
  <si>
    <t xml:space="preserve">ตึก 10 ห้อง 10/110 ชั้น 5 </t>
  </si>
  <si>
    <t>แฟลตตำรวจสน.อุดมสุข</t>
  </si>
  <si>
    <t>คุณภาณุวัชร์ เกิดเมฆ</t>
  </si>
  <si>
    <t>ตึก T6-12/57</t>
  </si>
  <si>
    <t>คุณวัลยา  สุภากาวี</t>
  </si>
  <si>
    <t>ตึก T6-11/43</t>
  </si>
  <si>
    <t>คุณ กานต์ ยืนยงศิริกุล</t>
  </si>
  <si>
    <t>ตึก C8-15/61</t>
  </si>
  <si>
    <t>คุณ สุพัตรา บัวระภา</t>
  </si>
  <si>
    <t>ตึก P1-04/38</t>
  </si>
  <si>
    <t>คุณ จินตนา ดวงดี</t>
  </si>
  <si>
    <t>ตึก C2-11/43</t>
  </si>
  <si>
    <t>คุณ อัฉราพร เต็มส้ม</t>
  </si>
  <si>
    <t>ห้อง 169/73 ชั้น 6</t>
  </si>
  <si>
    <t>Mr.NOY KHOUNNALA</t>
  </si>
  <si>
    <t>ตึก C8-5/33</t>
  </si>
  <si>
    <t>คุณ อากีร่า อิลาชาน</t>
  </si>
  <si>
    <t xml:space="preserve">ชั้น 2 ห้อง 210 </t>
  </si>
  <si>
    <t xml:space="preserve">อาคารศรีจินดา2 </t>
  </si>
  <si>
    <t>คุณเกียรติศักดิ์ เจริญรัตน์</t>
  </si>
  <si>
    <t>ตึก K ห้อง 211/17 ชั้น 1</t>
  </si>
  <si>
    <t>คุณ เอียด ชายแหวง</t>
  </si>
  <si>
    <t>ตึก F ห้อง 206/30 ชั้น 1</t>
  </si>
  <si>
    <t>คุณภูริ ภูริสา</t>
  </si>
  <si>
    <t>ชั้น 8 ห้อง 222/240</t>
  </si>
  <si>
    <t>นิรันดร์คอนโดเทล 1/1</t>
  </si>
  <si>
    <t>คุณ วรพจน์ ทรัพย์สมบูรณ์</t>
  </si>
  <si>
    <t>ตึก T6-5/26</t>
  </si>
  <si>
    <t>คุณ สุรินทร์ ช้างเย็นฉ่ำ</t>
  </si>
  <si>
    <t>ตึก T8-13/42</t>
  </si>
  <si>
    <t>คุณ กรรณิการ์ กลัดพ่วง</t>
  </si>
  <si>
    <t>ตึก C3- 6/18</t>
  </si>
  <si>
    <t>คุณ วิมลรัตน์ เลิศสันเทียะ</t>
  </si>
  <si>
    <t>ห้อง 16/368 ชั้น6 ตึกA</t>
  </si>
  <si>
    <t>คุณปิยะฉัตร ป้อมปักษา</t>
  </si>
  <si>
    <t>บ้านเลขที่ 101/108 ซ.8</t>
  </si>
  <si>
    <t xml:space="preserve">หมู่บ้านปราถนาพาวิลเลี่ยน </t>
  </si>
  <si>
    <t>คุณรุ่งนภา นุกูลกิจ</t>
  </si>
  <si>
    <t xml:space="preserve">ห้อง 645/356 ตึก 6 ชั้น 1 </t>
  </si>
  <si>
    <t xml:space="preserve">อาคารพูนสินคอนโดทาวน์ </t>
  </si>
  <si>
    <t xml:space="preserve">คุณวริยา  บุญช่วย </t>
  </si>
  <si>
    <t xml:space="preserve">ห้อง 122/108 อาคาร C ชั้น 6 </t>
  </si>
  <si>
    <t>ตะวันนาเรสิเด้นท์ 2</t>
  </si>
  <si>
    <t xml:space="preserve"> คุณ ศิรินพิทย์  พลหลา</t>
  </si>
  <si>
    <t>ห้อง33 ชั้น3</t>
  </si>
  <si>
    <t>คุณ จักรพงษ์ แสงแก้ว</t>
  </si>
  <si>
    <t>ห้อง 1240/1044 ตึกE</t>
  </si>
  <si>
    <t>คอนโดนิรันดร์ซิตี้</t>
  </si>
  <si>
    <t>ตั้งเบิกค่าคอมมิชชั่น (เคเบิล) ทีม Sales B2C ประจำเดือน สิงหาคม 2567</t>
  </si>
  <si>
    <t>ตั้งเบิกค่าคอมมิชชั่น (เคเบิล) ทีม Sales B2C ประจำเดือน กันยายน 2567</t>
  </si>
  <si>
    <t>120000068650</t>
  </si>
  <si>
    <t>120000067827</t>
  </si>
  <si>
    <t>BTSP-2409-0045</t>
  </si>
  <si>
    <t>UDRVN-2408-00489</t>
  </si>
  <si>
    <t>NCSP-2409-0028</t>
  </si>
  <si>
    <t>MTSP-2409-0025</t>
  </si>
  <si>
    <t>MTSP-2409-0002</t>
  </si>
  <si>
    <t>MTSP-2409-0068</t>
  </si>
  <si>
    <t>WDSP-2409-0215</t>
  </si>
  <si>
    <t>MTSP-2409-0003</t>
  </si>
  <si>
    <t>MTSP-2409-0027</t>
  </si>
  <si>
    <t>MTSP-2409-0026</t>
  </si>
  <si>
    <t>NCSP-2409-0101</t>
  </si>
  <si>
    <t>NCSP-2409-0116</t>
  </si>
  <si>
    <t>MTSP-2409-0028</t>
  </si>
  <si>
    <t>MTSP-2409-0029</t>
  </si>
  <si>
    <t>MTSP-2409-0030</t>
  </si>
  <si>
    <t>MTSP-2409-0031</t>
  </si>
  <si>
    <t>DDSP-2409-0067</t>
  </si>
  <si>
    <t>DMSP-2409-0006</t>
  </si>
  <si>
    <t>MTSP-2409-0047</t>
  </si>
  <si>
    <t>MTSP-2409-0067</t>
  </si>
  <si>
    <t>MTSP-2409-0060</t>
  </si>
  <si>
    <t>NCSP-2409-0151</t>
  </si>
  <si>
    <t>MTSP-2409-0065</t>
  </si>
  <si>
    <t>MTSP-2409-0062</t>
  </si>
  <si>
    <t>MTSP-2409-0050</t>
  </si>
  <si>
    <t>MTSP-2409-0052</t>
  </si>
  <si>
    <t>MTSP-2409-0064</t>
  </si>
  <si>
    <t>WDSP-2409-0216</t>
  </si>
  <si>
    <t>MTSP-2409-0056</t>
  </si>
  <si>
    <t>MTSP-2409-0058</t>
  </si>
  <si>
    <t>อาคาร/ชั้น/ห้อง</t>
  </si>
  <si>
    <t>คุณ อนันต์  ฉลองบุญ</t>
  </si>
  <si>
    <t xml:space="preserve">คุณ สุจิน วิยาสิงห์ </t>
  </si>
  <si>
    <t>คุณพิมพากานต์ ศรีสุวรรณ</t>
  </si>
  <si>
    <t>คุณ ธรณ์ธันย์ พิชญเดชาปกรณ์</t>
  </si>
  <si>
    <t xml:space="preserve">คุณนวลละออ  จุฑานันท์ </t>
  </si>
  <si>
    <t>คุณ มนพร รัตนบุรี</t>
  </si>
  <si>
    <t xml:space="preserve">คุณ นิภา ทิพย์จำนงค์ </t>
  </si>
  <si>
    <t xml:space="preserve">คุณ นิ้วทอง ยามเย็น  </t>
  </si>
  <si>
    <t>คุณ พวงรัตน์ ปานเดช</t>
  </si>
  <si>
    <t>คุณณิชกุล เดชาโชติวาณิชกุล</t>
  </si>
  <si>
    <t>คุณจันทร์ฟอง พันธ์ทอง</t>
  </si>
  <si>
    <t>คุณศักดิ์สิทธิ์  สุภารัตน์</t>
  </si>
  <si>
    <t>คุณวรรณวิสา อยู่จันทร์</t>
  </si>
  <si>
    <t>คุณ วิไลลักษณ์ วิกรัยธนาคม</t>
  </si>
  <si>
    <t xml:space="preserve">คุณ ทิตติวรรณ  หิรัญชุฬหะ </t>
  </si>
  <si>
    <t>คุณ ธัญภา  กรนันท์เอกธาดา</t>
  </si>
  <si>
    <t>คุณ บุญเทียม ยะสูงเนิน</t>
  </si>
  <si>
    <t xml:space="preserve">คุณ สุชาณี สอนสอาด  </t>
  </si>
  <si>
    <t>คุณอุษณีย์  แก้วคูณ</t>
  </si>
  <si>
    <t>คุณ พงศกร  สมน้อย</t>
  </si>
  <si>
    <t xml:space="preserve">คุณ ศศิพร ภูมิราศรี </t>
  </si>
  <si>
    <t>คุณอมรรัตน์  บุญคล่ำ</t>
  </si>
  <si>
    <t>คุณ TWIN  NYEIN</t>
  </si>
  <si>
    <t xml:space="preserve">คุณทิพย์วรรณ  กรกันต์ </t>
  </si>
  <si>
    <t>คุณ ชญาดา จิตรสุขสำราญ</t>
  </si>
  <si>
    <t>คุณ สมศักย์  สุขประเสริฐ</t>
  </si>
  <si>
    <t>คุณ สุภาภรณ์ ต้นทอง</t>
  </si>
  <si>
    <t>คุณ สมชาย พันลำเจียก</t>
  </si>
  <si>
    <t>คุณวลัยพรรณ ปิตตาโส</t>
  </si>
  <si>
    <t xml:space="preserve">คุณวัชรินทร์  แสงเกยูร
</t>
  </si>
  <si>
    <t>บ้านเลขที่ 114/65</t>
  </si>
  <si>
    <t>ม.บัวทองพื้นราบ</t>
  </si>
  <si>
    <t>ตึก B ห้อง 3/97 ชั้น 4 รามคำแหง 2</t>
  </si>
  <si>
    <t xml:space="preserve">คอนโดนิรันดร์เรซิเดนซ์ 7 </t>
  </si>
  <si>
    <t xml:space="preserve">ห้อง 212 ชั้น2 </t>
  </si>
  <si>
    <t>ศรีจินดาแมนชั่น1</t>
  </si>
  <si>
    <t xml:space="preserve">ตึก T8-12/55  </t>
  </si>
  <si>
    <t xml:space="preserve">ตึก C7-15 /58   </t>
  </si>
  <si>
    <t>ตึก C4-12/65</t>
  </si>
  <si>
    <t xml:space="preserve">บ้านเลขที่ 940/1 </t>
  </si>
  <si>
    <t>รายเดี่ยว-พื้นราบวัดด่าน</t>
  </si>
  <si>
    <t>ตึก C4-11/07</t>
  </si>
  <si>
    <t>ตึก C5-3/27</t>
  </si>
  <si>
    <t>ตึก C5-09/19</t>
  </si>
  <si>
    <t xml:space="preserve">บางกะปิสวีทโฮม </t>
  </si>
  <si>
    <t xml:space="preserve">ห้อง 645/144 ตึก 2 ชั้น 1 </t>
  </si>
  <si>
    <t>ตึก T10-10/ 55</t>
  </si>
  <si>
    <t>ตึก C4-10/56</t>
  </si>
  <si>
    <t>ตึก T10-3/58</t>
  </si>
  <si>
    <t>ตึก C6-16/17</t>
  </si>
  <si>
    <t>ห้อง6008/118</t>
  </si>
  <si>
    <t>แฟลต2ใหม่ ดินแดง</t>
  </si>
  <si>
    <t>ห้อง 201/64 ชั้น 2 ตึกA</t>
  </si>
  <si>
    <t>ตึก C6-10/17</t>
  </si>
  <si>
    <t>ตึก T7-6/45</t>
  </si>
  <si>
    <t>ตึก C2-01/43</t>
  </si>
  <si>
    <t>ห้อง 605 ชั้น 6</t>
  </si>
  <si>
    <t xml:space="preserve">ตึกศรีจินดา3แมนชั่น
</t>
  </si>
  <si>
    <t>ตึก P2-8/32</t>
  </si>
  <si>
    <t>ตึก T3 -5 /17</t>
  </si>
  <si>
    <t>ตึก C3-03/10</t>
  </si>
  <si>
    <t>ตึก T11-6/15</t>
  </si>
  <si>
    <t>ตึก T7-5/14</t>
  </si>
  <si>
    <t>ห้อง16/271 ชั้น5</t>
  </si>
  <si>
    <t>ตึก P1-9/07</t>
  </si>
  <si>
    <t>ตึก C4-9/29</t>
  </si>
  <si>
    <r>
      <rPr>
        <sz val="16"/>
        <color rgb="FF000000"/>
        <rFont val="Angsana New"/>
        <family val="1"/>
      </rPr>
      <t>คอนโดเมืองทองธานี</t>
    </r>
  </si>
  <si>
    <r>
      <rPr>
        <sz val="16"/>
        <color rgb="FF000000"/>
        <rFont val="Angsana New"/>
        <family val="1"/>
      </rPr>
      <t>ตึก A ห้อง 219 ชั้น 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</si>
</sst>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107041E]d\ mmmm\ yyyy;@"/>
    <numFmt numFmtId="165" formatCode="[$-F800]dddd\,\ mmmm\ dd\,\ yyyy"/>
    <numFmt numFmtId="166" formatCode="_(* #,##0.00_);_(* \(#,##0.00\);_(* &quot;-&quot;??_);_(@_)"/>
    <numFmt numFmtId="167" formatCode="dd/mm/yyyy"/>
  </numFmts>
  <fonts count="2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sz val="16"/>
      <name val="Angsana New"/>
      <family val="1"/>
    </font>
    <font>
      <sz val="14"/>
      <color theme="1"/>
      <name val="Angsana New"/>
      <family val="1"/>
    </font>
    <font>
      <sz val="14"/>
      <color rgb="FF000000"/>
      <name val="Angsana New"/>
      <family val="1"/>
    </font>
    <font>
      <sz val="10"/>
      <color rgb="FF000000"/>
      <name val="Calibri"/>
      <family val="2"/>
      <scheme val="minor"/>
    </font>
    <font>
      <sz val="16"/>
      <color rgb="FF000000"/>
      <name val="Angsana New"/>
      <family val="1"/>
    </font>
    <font>
      <sz val="9"/>
      <color rgb="FF1F1F1F"/>
      <name val="Google Sans"/>
    </font>
    <font>
      <b/>
      <sz val="14"/>
      <color theme="1"/>
      <name val="Angsana New"/>
      <family val="1"/>
    </font>
    <font>
      <sz val="14"/>
      <name val="Angsana New"/>
      <family val="1"/>
    </font>
    <font>
      <b/>
      <sz val="16"/>
      <color rgb="FF000000"/>
      <name val="Angsana New"/>
      <family val="1"/>
    </font>
    <font>
      <b/>
      <sz val="14"/>
      <name val="Angsana New"/>
      <family val="1"/>
    </font>
    <font>
      <sz val="14"/>
      <color rgb="FF20124D"/>
      <name val="Angsana New"/>
      <family val="1"/>
    </font>
    <font>
      <sz val="13"/>
      <color theme="1"/>
      <name val="Angsana New"/>
      <family val="1"/>
    </font>
    <font>
      <sz val="14"/>
      <color rgb="FFFF0000"/>
      <name val="Angsana New"/>
      <family val="1"/>
    </font>
    <font>
      <sz val="16"/>
      <color theme="1"/>
      <name val="Calibri"/>
      <family val="2"/>
      <charset val="222"/>
      <scheme val="minor"/>
    </font>
    <font>
      <sz val="15"/>
      <color theme="1"/>
      <name val="Angsana New"/>
      <family val="1"/>
    </font>
    <font>
      <sz val="15"/>
      <color rgb="FF000000"/>
      <name val="Angsana New"/>
      <family val="1"/>
    </font>
    <font>
      <sz val="15"/>
      <name val="Angsana New"/>
      <family val="1"/>
    </font>
    <font>
      <sz val="13"/>
      <name val="Angsana New"/>
      <family val="1"/>
    </font>
    <font>
      <sz val="11"/>
      <name val="Angsana New"/>
      <family val="1"/>
    </font>
    <font>
      <sz val="16"/>
      <color rgb="FFFF0000"/>
      <name val="Angsana New"/>
      <family val="1"/>
    </font>
    <font>
      <sz val="16"/>
      <color rgb="FF1F1F1F"/>
      <name val="Angsana New"/>
      <family val="1"/>
    </font>
    <font>
      <sz val="16"/>
      <color rgb="FF353A40"/>
      <name val="Angsana New"/>
      <family val="1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4F6F8"/>
        <bgColor rgb="FFF4F6F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FFF2CC"/>
        <bgColor rgb="FFFFF2CC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311">
    <xf numFmtId="0" fontId="0" fillId="0" borderId="0" xfId="0"/>
    <xf numFmtId="0" fontId="4" fillId="0" borderId="0" xfId="0" applyFont="1" applyAlignment="1">
      <alignment horizontal="center" vertical="center"/>
    </xf>
    <xf numFmtId="43" fontId="5" fillId="2" borderId="3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/>
    </xf>
    <xf numFmtId="1" fontId="6" fillId="0" borderId="3" xfId="0" applyNumberFormat="1" applyFont="1" applyBorder="1" applyAlignment="1">
      <alignment horizontal="center"/>
    </xf>
    <xf numFmtId="165" fontId="7" fillId="0" borderId="3" xfId="0" applyNumberFormat="1" applyFont="1" applyBorder="1" applyAlignment="1">
      <alignment horizontal="left"/>
    </xf>
    <xf numFmtId="43" fontId="3" fillId="0" borderId="3" xfId="1" applyFont="1" applyFill="1" applyBorder="1" applyAlignment="1">
      <alignment horizontal="left"/>
    </xf>
    <xf numFmtId="43" fontId="3" fillId="0" borderId="3" xfId="1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/>
    </xf>
    <xf numFmtId="43" fontId="3" fillId="0" borderId="3" xfId="1" applyFont="1" applyFill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/>
    </xf>
    <xf numFmtId="43" fontId="9" fillId="0" borderId="3" xfId="1" applyFont="1" applyFill="1" applyBorder="1" applyAlignment="1">
      <alignment horizontal="left" vertical="center"/>
    </xf>
    <xf numFmtId="43" fontId="3" fillId="0" borderId="3" xfId="1" applyFont="1" applyFill="1" applyBorder="1" applyAlignment="1">
      <alignment vertical="center"/>
    </xf>
    <xf numFmtId="43" fontId="3" fillId="0" borderId="3" xfId="1" applyFont="1" applyBorder="1" applyAlignment="1">
      <alignment vertical="center"/>
    </xf>
    <xf numFmtId="0" fontId="7" fillId="0" borderId="3" xfId="0" applyFont="1" applyBorder="1" applyAlignment="1">
      <alignment horizontal="left"/>
    </xf>
    <xf numFmtId="43" fontId="5" fillId="0" borderId="3" xfId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2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9" fillId="0" borderId="3" xfId="2" applyFont="1" applyBorder="1" applyAlignment="1">
      <alignment horizontal="center" vertical="center"/>
    </xf>
    <xf numFmtId="43" fontId="9" fillId="0" borderId="3" xfId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/>
    </xf>
    <xf numFmtId="0" fontId="9" fillId="0" borderId="5" xfId="2" applyFont="1" applyBorder="1" applyAlignment="1">
      <alignment horizontal="left" vertical="center"/>
    </xf>
    <xf numFmtId="0" fontId="6" fillId="3" borderId="3" xfId="0" applyFont="1" applyFill="1" applyBorder="1" applyAlignment="1">
      <alignment horizontal="left"/>
    </xf>
    <xf numFmtId="1" fontId="6" fillId="3" borderId="3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left"/>
    </xf>
    <xf numFmtId="165" fontId="6" fillId="4" borderId="3" xfId="0" applyNumberFormat="1" applyFont="1" applyFill="1" applyBorder="1" applyAlignment="1">
      <alignment horizontal="left"/>
    </xf>
    <xf numFmtId="0" fontId="2" fillId="0" borderId="8" xfId="0" applyFont="1" applyBorder="1" applyAlignment="1">
      <alignment horizontal="center" vertical="center"/>
    </xf>
    <xf numFmtId="166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3" fontId="3" fillId="0" borderId="3" xfId="1" applyFont="1" applyFill="1" applyBorder="1" applyAlignment="1">
      <alignment horizontal="right" vertical="center"/>
    </xf>
    <xf numFmtId="43" fontId="3" fillId="0" borderId="3" xfId="1" applyFont="1" applyFill="1" applyBorder="1" applyAlignment="1"/>
    <xf numFmtId="1" fontId="6" fillId="4" borderId="3" xfId="0" applyNumberFormat="1" applyFont="1" applyFill="1" applyBorder="1" applyAlignment="1">
      <alignment horizontal="center"/>
    </xf>
    <xf numFmtId="0" fontId="6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/>
    </xf>
    <xf numFmtId="1" fontId="6" fillId="5" borderId="3" xfId="0" applyNumberFormat="1" applyFont="1" applyFill="1" applyBorder="1" applyAlignment="1">
      <alignment horizontal="center"/>
    </xf>
    <xf numFmtId="43" fontId="3" fillId="0" borderId="5" xfId="1" applyFont="1" applyFill="1" applyBorder="1" applyAlignment="1"/>
    <xf numFmtId="0" fontId="6" fillId="0" borderId="3" xfId="0" applyFont="1" applyBorder="1" applyAlignment="1">
      <alignment wrapText="1"/>
    </xf>
    <xf numFmtId="1" fontId="6" fillId="0" borderId="3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/>
    </xf>
    <xf numFmtId="1" fontId="6" fillId="0" borderId="2" xfId="0" applyNumberFormat="1" applyFont="1" applyBorder="1" applyAlignment="1">
      <alignment horizontal="center"/>
    </xf>
    <xf numFmtId="165" fontId="7" fillId="0" borderId="2" xfId="0" applyNumberFormat="1" applyFont="1" applyBorder="1" applyAlignment="1">
      <alignment horizontal="left"/>
    </xf>
    <xf numFmtId="0" fontId="3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1" fontId="6" fillId="6" borderId="3" xfId="0" applyNumberFormat="1" applyFont="1" applyFill="1" applyBorder="1" applyAlignment="1">
      <alignment horizontal="center" vertical="center"/>
    </xf>
    <xf numFmtId="165" fontId="6" fillId="0" borderId="3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43" fontId="3" fillId="0" borderId="0" xfId="0" applyNumberFormat="1" applyFont="1" applyAlignment="1">
      <alignment vertical="center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43" fontId="5" fillId="2" borderId="3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43" fontId="9" fillId="0" borderId="3" xfId="1" applyFont="1" applyFill="1" applyBorder="1" applyAlignment="1">
      <alignment horizontal="left" vertical="center" wrapText="1"/>
    </xf>
    <xf numFmtId="43" fontId="3" fillId="0" borderId="3" xfId="1" applyFont="1" applyBorder="1" applyAlignment="1">
      <alignment vertical="center" wrapText="1"/>
    </xf>
    <xf numFmtId="43" fontId="3" fillId="0" borderId="3" xfId="1" applyFont="1" applyBorder="1" applyAlignment="1">
      <alignment wrapText="1"/>
    </xf>
    <xf numFmtId="0" fontId="3" fillId="0" borderId="3" xfId="0" applyFont="1" applyBorder="1" applyAlignment="1">
      <alignment wrapText="1"/>
    </xf>
    <xf numFmtId="43" fontId="5" fillId="0" borderId="3" xfId="1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43" fontId="3" fillId="0" borderId="3" xfId="1" applyFont="1" applyFill="1" applyBorder="1" applyAlignment="1">
      <alignment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3" xfId="2" applyFont="1" applyBorder="1" applyAlignment="1">
      <alignment horizontal="left" vertical="center" wrapText="1"/>
    </xf>
    <xf numFmtId="0" fontId="9" fillId="0" borderId="3" xfId="2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165" fontId="6" fillId="0" borderId="3" xfId="0" applyNumberFormat="1" applyFont="1" applyBorder="1" applyAlignment="1">
      <alignment horizontal="left" wrapText="1"/>
    </xf>
    <xf numFmtId="0" fontId="9" fillId="0" borderId="5" xfId="2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43" fontId="3" fillId="0" borderId="0" xfId="0" applyNumberFormat="1" applyFont="1" applyAlignment="1">
      <alignment vertical="center" wrapText="1"/>
    </xf>
    <xf numFmtId="0" fontId="0" fillId="0" borderId="0" xfId="0" applyAlignment="1"/>
    <xf numFmtId="0" fontId="6" fillId="0" borderId="3" xfId="0" applyFont="1" applyBorder="1" applyAlignment="1"/>
    <xf numFmtId="43" fontId="3" fillId="0" borderId="3" xfId="1" applyFont="1" applyFill="1" applyBorder="1" applyAlignment="1">
      <alignment horizontal="center" vertical="center"/>
    </xf>
    <xf numFmtId="43" fontId="3" fillId="0" borderId="3" xfId="1" applyFont="1" applyBorder="1" applyAlignment="1"/>
    <xf numFmtId="0" fontId="3" fillId="0" borderId="3" xfId="0" applyFont="1" applyBorder="1" applyAlignment="1"/>
    <xf numFmtId="0" fontId="6" fillId="4" borderId="3" xfId="0" applyFont="1" applyFill="1" applyBorder="1" applyAlignment="1"/>
    <xf numFmtId="164" fontId="3" fillId="0" borderId="3" xfId="0" applyNumberFormat="1" applyFont="1" applyBorder="1" applyAlignment="1"/>
    <xf numFmtId="0" fontId="6" fillId="0" borderId="2" xfId="0" applyFont="1" applyBorder="1" applyAlignment="1"/>
    <xf numFmtId="14" fontId="3" fillId="0" borderId="3" xfId="0" applyNumberFormat="1" applyFont="1" applyBorder="1" applyAlignment="1"/>
    <xf numFmtId="0" fontId="10" fillId="0" borderId="3" xfId="0" applyFont="1" applyBorder="1" applyAlignment="1"/>
    <xf numFmtId="43" fontId="6" fillId="0" borderId="3" xfId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3" fontId="6" fillId="0" borderId="3" xfId="1" applyFont="1" applyBorder="1" applyAlignment="1">
      <alignment wrapText="1"/>
    </xf>
    <xf numFmtId="0" fontId="6" fillId="0" borderId="3" xfId="0" applyFont="1" applyBorder="1" applyAlignment="1">
      <alignment horizontal="center" vertical="center" wrapText="1"/>
    </xf>
    <xf numFmtId="43" fontId="6" fillId="0" borderId="3" xfId="1" applyFont="1" applyFill="1" applyBorder="1" applyAlignment="1">
      <alignment wrapText="1"/>
    </xf>
    <xf numFmtId="43" fontId="6" fillId="0" borderId="2" xfId="1" applyFont="1" applyBorder="1" applyAlignment="1">
      <alignment wrapText="1"/>
    </xf>
    <xf numFmtId="0" fontId="11" fillId="0" borderId="0" xfId="0" applyFont="1" applyAlignment="1">
      <alignment horizontal="center" vertical="center" wrapText="1"/>
    </xf>
    <xf numFmtId="166" fontId="12" fillId="0" borderId="3" xfId="0" applyNumberFormat="1" applyFont="1" applyBorder="1" applyAlignment="1">
      <alignment horizontal="center" vertical="center" wrapText="1"/>
    </xf>
    <xf numFmtId="43" fontId="7" fillId="0" borderId="3" xfId="1" applyFont="1" applyFill="1" applyBorder="1" applyAlignment="1">
      <alignment horizontal="left" vertical="center" wrapText="1"/>
    </xf>
    <xf numFmtId="0" fontId="12" fillId="0" borderId="3" xfId="0" applyFont="1" applyBorder="1" applyAlignment="1">
      <alignment horizontal="left" wrapText="1"/>
    </xf>
    <xf numFmtId="1" fontId="12" fillId="0" borderId="3" xfId="0" applyNumberFormat="1" applyFont="1" applyBorder="1" applyAlignment="1">
      <alignment horizontal="center" wrapText="1"/>
    </xf>
    <xf numFmtId="165" fontId="12" fillId="0" borderId="3" xfId="0" applyNumberFormat="1" applyFont="1" applyBorder="1" applyAlignment="1">
      <alignment horizontal="left" wrapText="1"/>
    </xf>
    <xf numFmtId="0" fontId="12" fillId="0" borderId="3" xfId="0" applyFont="1" applyBorder="1" applyAlignment="1">
      <alignment wrapText="1"/>
    </xf>
    <xf numFmtId="43" fontId="12" fillId="0" borderId="3" xfId="1" applyFont="1" applyFill="1" applyBorder="1" applyAlignment="1">
      <alignment wrapText="1"/>
    </xf>
    <xf numFmtId="43" fontId="12" fillId="0" borderId="3" xfId="1" applyFont="1" applyFill="1" applyBorder="1" applyAlignment="1">
      <alignment horizontal="left" vertical="center" wrapText="1"/>
    </xf>
    <xf numFmtId="43" fontId="6" fillId="0" borderId="3" xfId="1" applyFont="1" applyFill="1" applyBorder="1" applyAlignment="1">
      <alignment horizontal="left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3" xfId="2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6" fillId="0" borderId="3" xfId="2" applyFont="1" applyBorder="1" applyAlignment="1">
      <alignment horizontal="left" vertical="center" wrapText="1"/>
    </xf>
    <xf numFmtId="0" fontId="7" fillId="0" borderId="3" xfId="2" applyFont="1" applyBorder="1" applyAlignment="1">
      <alignment horizontal="center" vertical="center" wrapText="1"/>
    </xf>
    <xf numFmtId="43" fontId="7" fillId="0" borderId="3" xfId="1" applyFont="1" applyBorder="1" applyAlignment="1">
      <alignment horizontal="center" vertical="center" wrapText="1"/>
    </xf>
    <xf numFmtId="0" fontId="7" fillId="0" borderId="5" xfId="2" applyFont="1" applyBorder="1" applyAlignment="1">
      <alignment horizontal="left" vertical="center" wrapText="1"/>
    </xf>
    <xf numFmtId="0" fontId="14" fillId="0" borderId="8" xfId="0" applyFont="1" applyBorder="1" applyAlignment="1">
      <alignment horizontal="center" vertical="center" wrapText="1"/>
    </xf>
    <xf numFmtId="166" fontId="14" fillId="0" borderId="8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3" fontId="6" fillId="0" borderId="0" xfId="1" applyFont="1" applyAlignment="1">
      <alignment vertical="center" wrapText="1"/>
    </xf>
    <xf numFmtId="43" fontId="3" fillId="0" borderId="0" xfId="1" applyFont="1" applyAlignment="1">
      <alignment vertical="center" wrapText="1"/>
    </xf>
    <xf numFmtId="43" fontId="6" fillId="0" borderId="0" xfId="0" applyNumberFormat="1" applyFont="1" applyAlignment="1">
      <alignment vertical="center" wrapText="1"/>
    </xf>
    <xf numFmtId="43" fontId="3" fillId="0" borderId="2" xfId="1" applyFont="1" applyBorder="1" applyAlignment="1">
      <alignment wrapText="1"/>
    </xf>
    <xf numFmtId="0" fontId="2" fillId="0" borderId="0" xfId="0" applyFont="1" applyAlignment="1">
      <alignment vertical="center" wrapText="1"/>
    </xf>
    <xf numFmtId="1" fontId="3" fillId="0" borderId="3" xfId="0" applyNumberFormat="1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14" fontId="3" fillId="0" borderId="2" xfId="0" applyNumberFormat="1" applyFont="1" applyBorder="1" applyAlignment="1">
      <alignment wrapText="1"/>
    </xf>
    <xf numFmtId="14" fontId="3" fillId="0" borderId="3" xfId="0" applyNumberFormat="1" applyFont="1" applyBorder="1" applyAlignment="1">
      <alignment horizontal="left" wrapText="1"/>
    </xf>
    <xf numFmtId="43" fontId="3" fillId="0" borderId="3" xfId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1" fontId="3" fillId="0" borderId="3" xfId="0" applyNumberFormat="1" applyFont="1" applyBorder="1" applyAlignment="1">
      <alignment horizontal="center" vertical="center" wrapText="1"/>
    </xf>
    <xf numFmtId="43" fontId="3" fillId="0" borderId="2" xfId="1" applyFont="1" applyFill="1" applyBorder="1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6" fontId="2" fillId="2" borderId="8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6" fillId="0" borderId="0" xfId="0" applyFont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5" borderId="3" xfId="0" applyFont="1" applyFill="1" applyBorder="1" applyAlignment="1">
      <alignment horizontal="left"/>
    </xf>
    <xf numFmtId="0" fontId="6" fillId="0" borderId="3" xfId="0" applyFont="1" applyFill="1" applyBorder="1"/>
    <xf numFmtId="0" fontId="6" fillId="0" borderId="3" xfId="0" applyFont="1" applyFill="1" applyBorder="1" applyAlignment="1"/>
    <xf numFmtId="0" fontId="6" fillId="0" borderId="2" xfId="0" applyFont="1" applyFill="1" applyBorder="1"/>
    <xf numFmtId="43" fontId="3" fillId="0" borderId="2" xfId="1" applyFont="1" applyFill="1" applyBorder="1" applyAlignment="1">
      <alignment horizontal="center" vertical="center" wrapText="1"/>
    </xf>
    <xf numFmtId="166" fontId="5" fillId="0" borderId="2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167" fontId="6" fillId="0" borderId="3" xfId="0" applyNumberFormat="1" applyFont="1" applyBorder="1" applyAlignment="1">
      <alignment horizontal="center"/>
    </xf>
    <xf numFmtId="43" fontId="3" fillId="0" borderId="3" xfId="1" applyFont="1" applyFill="1" applyBorder="1"/>
    <xf numFmtId="43" fontId="3" fillId="0" borderId="3" xfId="1" applyFont="1" applyBorder="1"/>
    <xf numFmtId="14" fontId="3" fillId="0" borderId="2" xfId="0" applyNumberFormat="1" applyFont="1" applyBorder="1"/>
    <xf numFmtId="14" fontId="3" fillId="0" borderId="3" xfId="0" applyNumberFormat="1" applyFont="1" applyBorder="1"/>
    <xf numFmtId="0" fontId="6" fillId="0" borderId="3" xfId="0" applyFont="1" applyBorder="1" applyAlignment="1">
      <alignment horizontal="left" wrapText="1" indent="1"/>
    </xf>
    <xf numFmtId="43" fontId="6" fillId="0" borderId="3" xfId="1" applyFont="1" applyBorder="1" applyAlignment="1">
      <alignment horizontal="left"/>
    </xf>
    <xf numFmtId="14" fontId="3" fillId="0" borderId="2" xfId="0" applyNumberFormat="1" applyFont="1" applyBorder="1" applyAlignment="1"/>
    <xf numFmtId="0" fontId="3" fillId="0" borderId="3" xfId="0" applyFont="1" applyBorder="1" applyAlignment="1">
      <alignment vertical="center"/>
    </xf>
    <xf numFmtId="43" fontId="3" fillId="0" borderId="0" xfId="0" applyNumberFormat="1" applyFont="1" applyAlignment="1">
      <alignment wrapText="1"/>
    </xf>
    <xf numFmtId="0" fontId="9" fillId="0" borderId="3" xfId="2" applyFont="1" applyBorder="1" applyAlignment="1">
      <alignment horizontal="left" vertical="center" wrapText="1"/>
    </xf>
    <xf numFmtId="1" fontId="3" fillId="0" borderId="3" xfId="0" applyNumberFormat="1" applyFont="1" applyBorder="1" applyAlignment="1">
      <alignment horizontal="center"/>
    </xf>
    <xf numFmtId="165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left"/>
    </xf>
    <xf numFmtId="0" fontId="9" fillId="0" borderId="0" xfId="2" applyFont="1" applyBorder="1" applyAlignment="1">
      <alignment horizontal="left" vertical="center" wrapText="1"/>
    </xf>
    <xf numFmtId="43" fontId="5" fillId="0" borderId="0" xfId="1" applyFont="1" applyFill="1" applyBorder="1" applyAlignment="1">
      <alignment horizontal="left" vertical="center" wrapText="1"/>
    </xf>
    <xf numFmtId="0" fontId="9" fillId="0" borderId="3" xfId="2" applyFont="1" applyBorder="1"/>
    <xf numFmtId="0" fontId="3" fillId="0" borderId="5" xfId="0" applyFont="1" applyBorder="1" applyAlignment="1">
      <alignment vertical="center"/>
    </xf>
    <xf numFmtId="0" fontId="9" fillId="0" borderId="3" xfId="2" applyFont="1" applyBorder="1" applyAlignment="1">
      <alignment horizontal="left" vertical="center" wrapText="1"/>
    </xf>
    <xf numFmtId="0" fontId="6" fillId="7" borderId="3" xfId="0" applyFont="1" applyFill="1" applyBorder="1"/>
    <xf numFmtId="14" fontId="6" fillId="0" borderId="3" xfId="0" applyNumberFormat="1" applyFont="1" applyBorder="1" applyAlignment="1">
      <alignment horizontal="center"/>
    </xf>
    <xf numFmtId="0" fontId="6" fillId="4" borderId="3" xfId="0" applyFont="1" applyFill="1" applyBorder="1"/>
    <xf numFmtId="1" fontId="15" fillId="0" borderId="3" xfId="0" applyNumberFormat="1" applyFont="1" applyBorder="1" applyAlignment="1">
      <alignment horizontal="center"/>
    </xf>
    <xf numFmtId="1" fontId="0" fillId="0" borderId="0" xfId="0" applyNumberFormat="1" applyAlignment="1">
      <alignment horizontal="center" wrapText="1"/>
    </xf>
    <xf numFmtId="43" fontId="3" fillId="0" borderId="2" xfId="1" applyFont="1" applyFill="1" applyBorder="1"/>
    <xf numFmtId="43" fontId="16" fillId="0" borderId="3" xfId="1" applyFont="1" applyBorder="1" applyAlignment="1"/>
    <xf numFmtId="0" fontId="3" fillId="0" borderId="3" xfId="0" applyFont="1" applyBorder="1" applyAlignment="1">
      <alignment horizontal="left" vertical="center"/>
    </xf>
    <xf numFmtId="43" fontId="6" fillId="0" borderId="0" xfId="0" applyNumberFormat="1" applyFont="1" applyAlignment="1">
      <alignment wrapText="1"/>
    </xf>
    <xf numFmtId="43" fontId="16" fillId="0" borderId="3" xfId="1" applyFont="1" applyFill="1" applyBorder="1" applyAlignment="1"/>
    <xf numFmtId="0" fontId="6" fillId="0" borderId="3" xfId="0" applyFont="1" applyFill="1" applyBorder="1" applyAlignment="1">
      <alignment horizontal="left"/>
    </xf>
    <xf numFmtId="1" fontId="6" fillId="0" borderId="3" xfId="0" applyNumberFormat="1" applyFont="1" applyFill="1" applyBorder="1" applyAlignment="1">
      <alignment horizontal="center"/>
    </xf>
    <xf numFmtId="167" fontId="6" fillId="0" borderId="3" xfId="0" applyNumberFormat="1" applyFont="1" applyFill="1" applyBorder="1" applyAlignment="1">
      <alignment horizontal="center"/>
    </xf>
    <xf numFmtId="0" fontId="3" fillId="0" borderId="3" xfId="0" applyFont="1" applyFill="1" applyBorder="1" applyAlignment="1">
      <alignment vertical="center"/>
    </xf>
    <xf numFmtId="166" fontId="5" fillId="0" borderId="3" xfId="0" applyNumberFormat="1" applyFont="1" applyFill="1" applyBorder="1" applyAlignment="1">
      <alignment horizontal="center" vertical="center" wrapText="1"/>
    </xf>
    <xf numFmtId="166" fontId="5" fillId="0" borderId="3" xfId="0" applyNumberFormat="1" applyFon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/>
    </xf>
    <xf numFmtId="43" fontId="6" fillId="0" borderId="3" xfId="1" applyFont="1" applyFill="1" applyBorder="1"/>
    <xf numFmtId="43" fontId="6" fillId="0" borderId="3" xfId="1" applyFont="1" applyFill="1" applyBorder="1" applyAlignment="1"/>
    <xf numFmtId="0" fontId="3" fillId="0" borderId="3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/>
    </xf>
    <xf numFmtId="1" fontId="7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wrapText="1"/>
    </xf>
    <xf numFmtId="1" fontId="17" fillId="0" borderId="3" xfId="0" applyNumberFormat="1" applyFont="1" applyFill="1" applyBorder="1" applyAlignment="1">
      <alignment horizontal="center"/>
    </xf>
    <xf numFmtId="0" fontId="3" fillId="0" borderId="0" xfId="0" applyFont="1" applyAlignment="1">
      <alignment wrapText="1"/>
    </xf>
    <xf numFmtId="1" fontId="3" fillId="0" borderId="0" xfId="0" applyNumberFormat="1" applyFont="1" applyAlignment="1">
      <alignment horizontal="center" wrapText="1"/>
    </xf>
    <xf numFmtId="0" fontId="3" fillId="0" borderId="7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/>
    </xf>
    <xf numFmtId="0" fontId="18" fillId="0" borderId="0" xfId="0" applyFont="1" applyAlignment="1">
      <alignment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3" fillId="0" borderId="0" xfId="0" applyFont="1" applyAlignment="1"/>
    <xf numFmtId="167" fontId="19" fillId="0" borderId="3" xfId="0" applyNumberFormat="1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3" xfId="0" applyFont="1" applyBorder="1"/>
    <xf numFmtId="0" fontId="20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 wrapText="1"/>
    </xf>
    <xf numFmtId="43" fontId="3" fillId="0" borderId="5" xfId="1" applyFont="1" applyFill="1" applyBorder="1"/>
    <xf numFmtId="43" fontId="21" fillId="0" borderId="5" xfId="1" applyFont="1" applyFill="1" applyBorder="1" applyAlignment="1"/>
    <xf numFmtId="43" fontId="3" fillId="0" borderId="3" xfId="1" applyFont="1" applyBorder="1" applyAlignment="1">
      <alignment horizontal="left"/>
    </xf>
    <xf numFmtId="1" fontId="19" fillId="0" borderId="3" xfId="0" applyNumberFormat="1" applyFont="1" applyBorder="1" applyAlignment="1">
      <alignment horizontal="center"/>
    </xf>
    <xf numFmtId="43" fontId="3" fillId="0" borderId="0" xfId="0" applyNumberFormat="1" applyFont="1" applyAlignment="1"/>
    <xf numFmtId="43" fontId="5" fillId="0" borderId="3" xfId="1" applyFont="1" applyFill="1" applyBorder="1" applyAlignment="1"/>
    <xf numFmtId="0" fontId="12" fillId="0" borderId="3" xfId="0" applyFont="1" applyFill="1" applyBorder="1"/>
    <xf numFmtId="1" fontId="12" fillId="0" borderId="3" xfId="0" applyNumberFormat="1" applyFont="1" applyFill="1" applyBorder="1" applyAlignment="1">
      <alignment horizontal="center"/>
    </xf>
    <xf numFmtId="167" fontId="12" fillId="0" borderId="3" xfId="0" applyNumberFormat="1" applyFont="1" applyFill="1" applyBorder="1" applyAlignment="1">
      <alignment horizontal="center"/>
    </xf>
    <xf numFmtId="43" fontId="5" fillId="0" borderId="3" xfId="1" applyFont="1" applyFill="1" applyBorder="1"/>
    <xf numFmtId="0" fontId="5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wrapText="1"/>
    </xf>
    <xf numFmtId="43" fontId="5" fillId="0" borderId="3" xfId="1" applyFont="1" applyFill="1" applyBorder="1" applyAlignment="1">
      <alignment wrapText="1"/>
    </xf>
    <xf numFmtId="43" fontId="22" fillId="0" borderId="3" xfId="1" applyFont="1" applyFill="1" applyBorder="1" applyAlignment="1"/>
    <xf numFmtId="14" fontId="12" fillId="0" borderId="3" xfId="0" applyNumberFormat="1" applyFont="1" applyFill="1" applyBorder="1" applyAlignment="1">
      <alignment horizontal="center"/>
    </xf>
    <xf numFmtId="43" fontId="12" fillId="0" borderId="2" xfId="1" applyFont="1" applyFill="1" applyBorder="1"/>
    <xf numFmtId="43" fontId="12" fillId="0" borderId="2" xfId="1" applyFont="1" applyFill="1" applyBorder="1" applyAlignment="1"/>
    <xf numFmtId="43" fontId="12" fillId="0" borderId="3" xfId="1" applyFont="1" applyFill="1" applyBorder="1"/>
    <xf numFmtId="43" fontId="12" fillId="0" borderId="3" xfId="1" applyFont="1" applyFill="1" applyBorder="1" applyAlignment="1"/>
    <xf numFmtId="0" fontId="5" fillId="0" borderId="3" xfId="0" applyFont="1" applyFill="1" applyBorder="1" applyAlignment="1">
      <alignment horizontal="left" vertical="center"/>
    </xf>
    <xf numFmtId="0" fontId="12" fillId="0" borderId="3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 wrapText="1"/>
    </xf>
    <xf numFmtId="0" fontId="21" fillId="0" borderId="3" xfId="0" applyFont="1" applyFill="1" applyBorder="1" applyAlignment="1">
      <alignment horizontal="left"/>
    </xf>
    <xf numFmtId="1" fontId="21" fillId="0" borderId="3" xfId="0" applyNumberFormat="1" applyFont="1" applyFill="1" applyBorder="1" applyAlignment="1">
      <alignment horizontal="center"/>
    </xf>
    <xf numFmtId="167" fontId="21" fillId="0" borderId="3" xfId="0" applyNumberFormat="1" applyFont="1" applyFill="1" applyBorder="1" applyAlignment="1">
      <alignment horizontal="center"/>
    </xf>
    <xf numFmtId="0" fontId="21" fillId="0" borderId="3" xfId="0" applyFont="1" applyFill="1" applyBorder="1"/>
    <xf numFmtId="43" fontId="5" fillId="0" borderId="5" xfId="1" applyFont="1" applyFill="1" applyBorder="1"/>
    <xf numFmtId="0" fontId="5" fillId="0" borderId="3" xfId="0" applyFont="1" applyFill="1" applyBorder="1" applyAlignment="1">
      <alignment horizontal="left"/>
    </xf>
    <xf numFmtId="0" fontId="23" fillId="0" borderId="3" xfId="0" applyFont="1" applyFill="1" applyBorder="1"/>
    <xf numFmtId="0" fontId="5" fillId="0" borderId="3" xfId="0" applyFont="1" applyFill="1" applyBorder="1" applyAlignment="1">
      <alignment vertical="center" wrapText="1"/>
    </xf>
    <xf numFmtId="167" fontId="21" fillId="0" borderId="3" xfId="0" applyNumberFormat="1" applyFont="1" applyFill="1" applyBorder="1"/>
    <xf numFmtId="167" fontId="21" fillId="0" borderId="3" xfId="0" applyNumberFormat="1" applyFont="1" applyFill="1" applyBorder="1" applyAlignment="1">
      <alignment horizontal="right"/>
    </xf>
    <xf numFmtId="43" fontId="5" fillId="0" borderId="3" xfId="1" applyFont="1" applyFill="1" applyBorder="1" applyAlignment="1">
      <alignment horizontal="left"/>
    </xf>
    <xf numFmtId="0" fontId="9" fillId="0" borderId="3" xfId="2" applyFont="1" applyBorder="1" applyAlignment="1">
      <alignment horizontal="left" vertical="center" wrapText="1"/>
    </xf>
    <xf numFmtId="43" fontId="22" fillId="0" borderId="5" xfId="1" applyFont="1" applyFill="1" applyBorder="1" applyAlignment="1"/>
    <xf numFmtId="167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/>
    <xf numFmtId="14" fontId="3" fillId="0" borderId="3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horizontal="left" wrapText="1"/>
    </xf>
    <xf numFmtId="0" fontId="9" fillId="0" borderId="3" xfId="2" applyFont="1" applyFill="1" applyBorder="1"/>
    <xf numFmtId="0" fontId="25" fillId="0" borderId="3" xfId="0" applyFont="1" applyFill="1" applyBorder="1"/>
    <xf numFmtId="0" fontId="9" fillId="0" borderId="3" xfId="2" applyFont="1" applyFill="1" applyBorder="1" applyAlignment="1">
      <alignment vertical="center" wrapText="1"/>
    </xf>
    <xf numFmtId="0" fontId="9" fillId="0" borderId="3" xfId="0" applyFont="1" applyFill="1" applyBorder="1" applyAlignment="1">
      <alignment horizontal="left"/>
    </xf>
    <xf numFmtId="43" fontId="21" fillId="0" borderId="3" xfId="1" applyFont="1" applyFill="1" applyBorder="1" applyAlignment="1"/>
    <xf numFmtId="0" fontId="26" fillId="0" borderId="3" xfId="0" applyFont="1" applyFill="1" applyBorder="1"/>
    <xf numFmtId="0" fontId="3" fillId="0" borderId="0" xfId="0" applyFont="1" applyFill="1" applyAlignment="1">
      <alignment wrapText="1"/>
    </xf>
    <xf numFmtId="0" fontId="9" fillId="0" borderId="3" xfId="2" applyFont="1" applyBorder="1" applyAlignment="1">
      <alignment horizontal="left" vertical="center" wrapText="1"/>
    </xf>
    <xf numFmtId="0" fontId="3" fillId="8" borderId="3" xfId="0" applyFont="1" applyFill="1" applyBorder="1"/>
    <xf numFmtId="1" fontId="3" fillId="8" borderId="3" xfId="0" applyNumberFormat="1" applyFont="1" applyFill="1" applyBorder="1" applyAlignment="1">
      <alignment horizontal="left"/>
    </xf>
    <xf numFmtId="1" fontId="24" fillId="8" borderId="3" xfId="0" applyNumberFormat="1" applyFont="1" applyFill="1" applyBorder="1" applyAlignment="1">
      <alignment horizontal="left"/>
    </xf>
    <xf numFmtId="1" fontId="26" fillId="8" borderId="3" xfId="0" applyNumberFormat="1" applyFont="1" applyFill="1" applyBorder="1" applyAlignment="1">
      <alignment horizontal="left"/>
    </xf>
    <xf numFmtId="0" fontId="3" fillId="6" borderId="3" xfId="0" applyFont="1" applyFill="1" applyBorder="1"/>
    <xf numFmtId="0" fontId="3" fillId="0" borderId="3" xfId="0" applyFont="1" applyBorder="1"/>
    <xf numFmtId="43" fontId="3" fillId="0" borderId="5" xfId="1" applyFont="1" applyBorder="1" applyAlignment="1"/>
    <xf numFmtId="43" fontId="25" fillId="6" borderId="5" xfId="1" applyFont="1" applyFill="1" applyBorder="1" applyAlignment="1"/>
    <xf numFmtId="167" fontId="3" fillId="4" borderId="3" xfId="0" applyNumberFormat="1" applyFont="1" applyFill="1" applyBorder="1" applyAlignment="1">
      <alignment horizontal="left"/>
    </xf>
    <xf numFmtId="49" fontId="3" fillId="0" borderId="3" xfId="0" applyNumberFormat="1" applyFont="1" applyBorder="1"/>
    <xf numFmtId="0" fontId="3" fillId="4" borderId="3" xfId="0" applyFont="1" applyFill="1" applyBorder="1" applyAlignment="1">
      <alignment wrapText="1"/>
    </xf>
    <xf numFmtId="167" fontId="3" fillId="0" borderId="3" xfId="0" applyNumberFormat="1" applyFont="1" applyBorder="1" applyAlignment="1">
      <alignment horizontal="left"/>
    </xf>
    <xf numFmtId="1" fontId="3" fillId="0" borderId="3" xfId="0" quotePrefix="1" applyNumberFormat="1" applyFont="1" applyBorder="1" applyAlignment="1">
      <alignment horizontal="center"/>
    </xf>
    <xf numFmtId="43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1" fontId="4" fillId="2" borderId="2" xfId="0" applyNumberFormat="1" applyFont="1" applyFill="1" applyBorder="1" applyAlignment="1">
      <alignment horizontal="center" vertical="center"/>
    </xf>
    <xf numFmtId="1" fontId="4" fillId="2" borderId="4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left" vertical="center"/>
    </xf>
    <xf numFmtId="164" fontId="4" fillId="2" borderId="4" xfId="0" applyNumberFormat="1" applyFont="1" applyFill="1" applyBorder="1" applyAlignment="1">
      <alignment horizontal="left" vertical="center"/>
    </xf>
    <xf numFmtId="43" fontId="4" fillId="2" borderId="2" xfId="1" applyFont="1" applyFill="1" applyBorder="1" applyAlignment="1">
      <alignment horizontal="center" vertical="center"/>
    </xf>
    <xf numFmtId="43" fontId="4" fillId="2" borderId="4" xfId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9" fillId="0" borderId="3" xfId="2" applyFont="1" applyBorder="1" applyAlignment="1">
      <alignment horizontal="left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7" fillId="0" borderId="3" xfId="2" applyFont="1" applyBorder="1" applyAlignment="1">
      <alignment horizontal="left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3" fontId="4" fillId="2" borderId="3" xfId="1" applyFont="1" applyFill="1" applyBorder="1" applyAlignment="1">
      <alignment horizontal="center" vertical="center" wrapText="1"/>
    </xf>
    <xf numFmtId="1" fontId="4" fillId="2" borderId="3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9" fillId="0" borderId="3" xfId="2" applyFont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9" fillId="0" borderId="5" xfId="2" applyFont="1" applyBorder="1" applyAlignment="1">
      <alignment horizontal="left"/>
    </xf>
    <xf numFmtId="0" fontId="9" fillId="0" borderId="7" xfId="2" applyFont="1" applyBorder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1" fontId="3" fillId="0" borderId="3" xfId="0" applyNumberFormat="1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BB1935BE-1EAF-4936-8FA7-623E888F82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7C7BBE-F362-472B-9849-D0949CF862FF}">
  <dimension ref="A1:X78"/>
  <sheetViews>
    <sheetView view="pageBreakPreview" topLeftCell="A57" zoomScale="60" zoomScaleNormal="50" workbookViewId="0">
      <selection activeCell="C57" sqref="C1:C1048576"/>
    </sheetView>
  </sheetViews>
  <sheetFormatPr defaultRowHeight="14.4"/>
  <cols>
    <col min="1" max="1" width="5.6640625" style="75" bestFit="1" customWidth="1"/>
    <col min="2" max="2" width="26.5546875" style="75" customWidth="1"/>
    <col min="3" max="3" width="12.33203125" style="75" bestFit="1" customWidth="1"/>
    <col min="4" max="4" width="16" style="75" bestFit="1" customWidth="1"/>
    <col min="5" max="5" width="63.44140625" style="75" bestFit="1" customWidth="1"/>
    <col min="6" max="6" width="29.5546875" style="75" bestFit="1" customWidth="1"/>
    <col min="7" max="7" width="16.5546875" style="75" bestFit="1" customWidth="1"/>
    <col min="8" max="8" width="7.88671875" style="75" bestFit="1" customWidth="1"/>
    <col min="9" max="9" width="17.109375" style="75" bestFit="1" customWidth="1"/>
    <col min="10" max="10" width="22" style="75" bestFit="1" customWidth="1"/>
    <col min="11" max="11" width="1.88671875" style="75" customWidth="1"/>
    <col min="12" max="12" width="12" style="75" bestFit="1" customWidth="1"/>
    <col min="13" max="13" width="11.77734375" style="75" bestFit="1" customWidth="1"/>
    <col min="14" max="14" width="15.44140625" style="75" bestFit="1" customWidth="1"/>
    <col min="15" max="15" width="10.33203125" style="75" bestFit="1" customWidth="1"/>
    <col min="16" max="16" width="2.21875" style="75" customWidth="1"/>
    <col min="17" max="17" width="4.77734375" style="75" bestFit="1" customWidth="1"/>
    <col min="18" max="18" width="31.44140625" style="75" bestFit="1" customWidth="1"/>
    <col min="19" max="19" width="22.33203125" style="75" bestFit="1" customWidth="1"/>
    <col min="20" max="20" width="13.109375" style="75" bestFit="1" customWidth="1"/>
    <col min="21" max="21" width="8.21875" style="75" bestFit="1" customWidth="1"/>
    <col min="22" max="22" width="10.33203125" style="75" bestFit="1" customWidth="1"/>
    <col min="23" max="23" width="11.44140625" style="75" bestFit="1" customWidth="1"/>
    <col min="24" max="24" width="11.109375" style="75" bestFit="1" customWidth="1"/>
    <col min="25" max="16384" width="8.88671875" style="75"/>
  </cols>
  <sheetData>
    <row r="1" spans="1:24" ht="41.4" customHeight="1">
      <c r="A1" s="259" t="s">
        <v>0</v>
      </c>
      <c r="B1" s="260"/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60"/>
      <c r="O1" s="260"/>
      <c r="P1" s="260"/>
      <c r="Q1" s="260"/>
      <c r="R1" s="260"/>
      <c r="S1" s="260"/>
      <c r="T1" s="260"/>
      <c r="U1" s="260"/>
      <c r="V1" s="260"/>
      <c r="W1" s="260"/>
      <c r="X1" s="260"/>
    </row>
    <row r="2" spans="1:24" ht="23.4">
      <c r="A2" s="261" t="s">
        <v>1</v>
      </c>
      <c r="B2" s="263" t="s">
        <v>2</v>
      </c>
      <c r="C2" s="265" t="s">
        <v>3</v>
      </c>
      <c r="D2" s="267" t="s">
        <v>4</v>
      </c>
      <c r="E2" s="263" t="s">
        <v>5</v>
      </c>
      <c r="F2" s="263" t="s">
        <v>6</v>
      </c>
      <c r="G2" s="269" t="s">
        <v>7</v>
      </c>
      <c r="H2" s="269" t="s">
        <v>8</v>
      </c>
      <c r="I2" s="269" t="s">
        <v>9</v>
      </c>
      <c r="J2" s="269" t="s">
        <v>10</v>
      </c>
      <c r="K2" s="1"/>
      <c r="L2" s="272" t="s">
        <v>11</v>
      </c>
      <c r="M2" s="272" t="s">
        <v>12</v>
      </c>
      <c r="N2" s="272" t="s">
        <v>13</v>
      </c>
      <c r="O2" s="272" t="s">
        <v>14</v>
      </c>
      <c r="P2" s="1"/>
      <c r="Q2" s="271" t="s">
        <v>15</v>
      </c>
      <c r="R2" s="271"/>
      <c r="S2" s="2">
        <f>SUM(L78)</f>
        <v>10082.182710280373</v>
      </c>
      <c r="T2" s="20"/>
      <c r="U2" s="20"/>
      <c r="V2" s="20"/>
      <c r="W2" s="20"/>
      <c r="X2" s="1"/>
    </row>
    <row r="3" spans="1:24" ht="23.4">
      <c r="A3" s="262"/>
      <c r="B3" s="264"/>
      <c r="C3" s="266"/>
      <c r="D3" s="268"/>
      <c r="E3" s="264"/>
      <c r="F3" s="264"/>
      <c r="G3" s="270"/>
      <c r="H3" s="270"/>
      <c r="I3" s="270"/>
      <c r="J3" s="270"/>
      <c r="K3" s="1"/>
      <c r="L3" s="273"/>
      <c r="M3" s="273"/>
      <c r="N3" s="273"/>
      <c r="O3" s="273"/>
      <c r="P3" s="1"/>
      <c r="Q3" s="271" t="s">
        <v>16</v>
      </c>
      <c r="R3" s="271"/>
      <c r="S3" s="2">
        <f>SUM(M78)</f>
        <v>5041.0913551401864</v>
      </c>
      <c r="T3" s="20"/>
      <c r="U3" s="20"/>
      <c r="V3" s="20"/>
      <c r="W3" s="20"/>
      <c r="X3" s="1"/>
    </row>
    <row r="4" spans="1:24" ht="23.4">
      <c r="A4" s="4">
        <v>1</v>
      </c>
      <c r="B4" s="5" t="s">
        <v>17</v>
      </c>
      <c r="C4" s="6">
        <v>120000066658</v>
      </c>
      <c r="D4" s="7">
        <v>243285</v>
      </c>
      <c r="E4" s="76" t="s">
        <v>18</v>
      </c>
      <c r="F4" s="76" t="s">
        <v>19</v>
      </c>
      <c r="G4" s="8">
        <f t="shared" ref="G4" si="0">I4/1.07</f>
        <v>100</v>
      </c>
      <c r="H4" s="9">
        <f t="shared" ref="H4:H5" si="1">I4-G4</f>
        <v>7</v>
      </c>
      <c r="I4" s="8">
        <v>107</v>
      </c>
      <c r="J4" s="10" t="s">
        <v>20</v>
      </c>
      <c r="K4" s="1"/>
      <c r="L4" s="77">
        <f t="shared" ref="L4:L67" si="2">G4</f>
        <v>100</v>
      </c>
      <c r="M4" s="12">
        <f t="shared" ref="M4:M67" si="3">L4-(L4*50/100)</f>
        <v>50</v>
      </c>
      <c r="N4" s="12">
        <f t="shared" ref="N4:N67" si="4">L4-(L4*80/100)</f>
        <v>20</v>
      </c>
      <c r="O4" s="12">
        <f t="shared" ref="O4:O67" si="5">L4-(L4*70/100)</f>
        <v>30</v>
      </c>
      <c r="P4" s="1"/>
      <c r="Q4" s="274" t="s">
        <v>21</v>
      </c>
      <c r="R4" s="274"/>
      <c r="S4" s="13">
        <f>S3*25/100</f>
        <v>1260.2728387850466</v>
      </c>
      <c r="T4" s="20"/>
      <c r="U4" s="20"/>
      <c r="V4" s="20"/>
      <c r="W4" s="20"/>
      <c r="X4" s="1"/>
    </row>
    <row r="5" spans="1:24" ht="23.4">
      <c r="A5" s="4">
        <v>2</v>
      </c>
      <c r="B5" s="5" t="s">
        <v>22</v>
      </c>
      <c r="C5" s="6">
        <v>120000066785</v>
      </c>
      <c r="D5" s="7">
        <v>243342</v>
      </c>
      <c r="E5" s="76" t="s">
        <v>23</v>
      </c>
      <c r="F5" s="76" t="s">
        <v>24</v>
      </c>
      <c r="G5" s="14">
        <v>100</v>
      </c>
      <c r="H5" s="15">
        <f t="shared" si="1"/>
        <v>7</v>
      </c>
      <c r="I5" s="15">
        <f t="shared" ref="I5:I13" si="6">G5*1.07</f>
        <v>107</v>
      </c>
      <c r="J5" s="10" t="s">
        <v>20</v>
      </c>
      <c r="K5" s="1"/>
      <c r="L5" s="77">
        <f t="shared" si="2"/>
        <v>100</v>
      </c>
      <c r="M5" s="12">
        <f t="shared" si="3"/>
        <v>50</v>
      </c>
      <c r="N5" s="12">
        <f t="shared" si="4"/>
        <v>20</v>
      </c>
      <c r="O5" s="12">
        <f t="shared" si="5"/>
        <v>30</v>
      </c>
      <c r="P5" s="1"/>
      <c r="Q5" s="274" t="s">
        <v>25</v>
      </c>
      <c r="R5" s="274"/>
      <c r="S5" s="13">
        <f>S3*25/100</f>
        <v>1260.2728387850466</v>
      </c>
      <c r="T5" s="20"/>
      <c r="U5" s="20"/>
      <c r="V5" s="20"/>
      <c r="W5" s="20"/>
      <c r="X5" s="1"/>
    </row>
    <row r="6" spans="1:24" ht="23.4">
      <c r="A6" s="4">
        <v>3</v>
      </c>
      <c r="B6" s="5" t="s">
        <v>26</v>
      </c>
      <c r="C6" s="6">
        <v>120000066793</v>
      </c>
      <c r="D6" s="7">
        <v>243344</v>
      </c>
      <c r="E6" s="76" t="s">
        <v>27</v>
      </c>
      <c r="F6" s="76" t="s">
        <v>24</v>
      </c>
      <c r="G6" s="78">
        <v>100</v>
      </c>
      <c r="H6" s="9">
        <f>I6-G6</f>
        <v>7</v>
      </c>
      <c r="I6" s="9">
        <f t="shared" si="6"/>
        <v>107</v>
      </c>
      <c r="J6" s="79" t="s">
        <v>28</v>
      </c>
      <c r="K6" s="1"/>
      <c r="L6" s="77">
        <f t="shared" si="2"/>
        <v>100</v>
      </c>
      <c r="M6" s="12">
        <f t="shared" si="3"/>
        <v>50</v>
      </c>
      <c r="N6" s="12">
        <f t="shared" si="4"/>
        <v>20</v>
      </c>
      <c r="O6" s="12">
        <f t="shared" si="5"/>
        <v>30</v>
      </c>
      <c r="P6" s="1"/>
      <c r="Q6" s="274" t="s">
        <v>20</v>
      </c>
      <c r="R6" s="274"/>
      <c r="S6" s="13">
        <f>S3*20/100</f>
        <v>1008.2182710280373</v>
      </c>
      <c r="T6" s="20"/>
      <c r="U6" s="20"/>
      <c r="V6" s="20"/>
      <c r="W6" s="20"/>
      <c r="X6" s="1"/>
    </row>
    <row r="7" spans="1:24" ht="23.4">
      <c r="A7" s="4">
        <v>4</v>
      </c>
      <c r="B7" s="5" t="s">
        <v>29</v>
      </c>
      <c r="C7" s="6">
        <v>120000066794</v>
      </c>
      <c r="D7" s="7">
        <v>243344</v>
      </c>
      <c r="E7" s="76" t="s">
        <v>30</v>
      </c>
      <c r="F7" s="76" t="s">
        <v>24</v>
      </c>
      <c r="G7" s="78">
        <v>100</v>
      </c>
      <c r="H7" s="9">
        <f t="shared" ref="H7:H50" si="7">I7-G7</f>
        <v>7</v>
      </c>
      <c r="I7" s="9">
        <f t="shared" si="6"/>
        <v>107</v>
      </c>
      <c r="J7" s="79" t="s">
        <v>31</v>
      </c>
      <c r="K7" s="1"/>
      <c r="L7" s="77">
        <f t="shared" si="2"/>
        <v>100</v>
      </c>
      <c r="M7" s="12">
        <f t="shared" si="3"/>
        <v>50</v>
      </c>
      <c r="N7" s="12">
        <f t="shared" si="4"/>
        <v>20</v>
      </c>
      <c r="O7" s="12">
        <f t="shared" si="5"/>
        <v>30</v>
      </c>
      <c r="P7" s="1"/>
      <c r="Q7" s="274" t="s">
        <v>32</v>
      </c>
      <c r="R7" s="274"/>
      <c r="S7" s="13">
        <f>S3*5/100</f>
        <v>252.05456775700932</v>
      </c>
      <c r="T7" s="20"/>
      <c r="U7" s="20"/>
      <c r="V7" s="20"/>
      <c r="W7" s="20"/>
      <c r="X7" s="1"/>
    </row>
    <row r="8" spans="1:24" ht="23.4">
      <c r="A8" s="4">
        <v>5</v>
      </c>
      <c r="B8" s="5" t="s">
        <v>33</v>
      </c>
      <c r="C8" s="6">
        <v>120000066951</v>
      </c>
      <c r="D8" s="7">
        <v>243353</v>
      </c>
      <c r="E8" s="76" t="s">
        <v>34</v>
      </c>
      <c r="F8" s="76" t="s">
        <v>19</v>
      </c>
      <c r="G8" s="78">
        <v>100</v>
      </c>
      <c r="H8" s="9">
        <f t="shared" si="7"/>
        <v>7</v>
      </c>
      <c r="I8" s="9">
        <f t="shared" si="6"/>
        <v>107</v>
      </c>
      <c r="J8" s="79" t="s">
        <v>31</v>
      </c>
      <c r="K8" s="1"/>
      <c r="L8" s="77">
        <f t="shared" si="2"/>
        <v>100</v>
      </c>
      <c r="M8" s="12">
        <f t="shared" si="3"/>
        <v>50</v>
      </c>
      <c r="N8" s="12">
        <f t="shared" si="4"/>
        <v>20</v>
      </c>
      <c r="O8" s="12">
        <f t="shared" si="5"/>
        <v>30</v>
      </c>
      <c r="P8" s="1"/>
      <c r="Q8" s="274" t="s">
        <v>35</v>
      </c>
      <c r="R8" s="274"/>
      <c r="S8" s="13">
        <f>S3*25/100</f>
        <v>1260.2728387850466</v>
      </c>
      <c r="T8" s="20"/>
      <c r="U8" s="20"/>
      <c r="V8" s="20"/>
      <c r="W8" s="20"/>
      <c r="X8" s="1"/>
    </row>
    <row r="9" spans="1:24" ht="23.4">
      <c r="A9" s="4">
        <v>6</v>
      </c>
      <c r="B9" s="5" t="s">
        <v>36</v>
      </c>
      <c r="C9" s="6">
        <v>120000066838</v>
      </c>
      <c r="D9" s="7">
        <v>243360</v>
      </c>
      <c r="E9" s="76" t="s">
        <v>37</v>
      </c>
      <c r="F9" s="76" t="s">
        <v>24</v>
      </c>
      <c r="G9" s="78">
        <v>100</v>
      </c>
      <c r="H9" s="9">
        <f t="shared" si="7"/>
        <v>7</v>
      </c>
      <c r="I9" s="9">
        <f t="shared" si="6"/>
        <v>107</v>
      </c>
      <c r="J9" s="79" t="s">
        <v>28</v>
      </c>
      <c r="K9" s="1"/>
      <c r="L9" s="77">
        <f t="shared" si="2"/>
        <v>100</v>
      </c>
      <c r="M9" s="12">
        <f t="shared" si="3"/>
        <v>50</v>
      </c>
      <c r="N9" s="12">
        <f t="shared" si="4"/>
        <v>20</v>
      </c>
      <c r="O9" s="12">
        <f t="shared" si="5"/>
        <v>30</v>
      </c>
      <c r="P9" s="1"/>
      <c r="Q9" s="271" t="s">
        <v>38</v>
      </c>
      <c r="R9" s="271"/>
      <c r="S9" s="2">
        <f>SUM(N78)</f>
        <v>2016.4365420560741</v>
      </c>
      <c r="T9" s="20"/>
      <c r="U9" s="20"/>
      <c r="V9" s="20"/>
      <c r="W9" s="20"/>
      <c r="X9" s="1"/>
    </row>
    <row r="10" spans="1:24" ht="23.4">
      <c r="A10" s="4">
        <v>7</v>
      </c>
      <c r="B10" s="5" t="s">
        <v>39</v>
      </c>
      <c r="C10" s="6">
        <v>120000066859</v>
      </c>
      <c r="D10" s="7">
        <v>243365</v>
      </c>
      <c r="E10" s="76" t="s">
        <v>40</v>
      </c>
      <c r="F10" s="76" t="s">
        <v>24</v>
      </c>
      <c r="G10" s="78">
        <v>100</v>
      </c>
      <c r="H10" s="9">
        <f t="shared" si="7"/>
        <v>7</v>
      </c>
      <c r="I10" s="9">
        <f t="shared" si="6"/>
        <v>107</v>
      </c>
      <c r="J10" s="79" t="s">
        <v>31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274" t="s">
        <v>41</v>
      </c>
      <c r="R10" s="274"/>
      <c r="S10" s="13">
        <f>SUM(S9)</f>
        <v>2016.4365420560741</v>
      </c>
      <c r="T10" s="20"/>
      <c r="U10" s="20"/>
      <c r="V10" s="20"/>
      <c r="W10" s="20"/>
      <c r="X10" s="1"/>
    </row>
    <row r="11" spans="1:24" ht="23.4">
      <c r="A11" s="4">
        <v>8</v>
      </c>
      <c r="B11" s="16" t="s">
        <v>42</v>
      </c>
      <c r="C11" s="6">
        <v>120000066880</v>
      </c>
      <c r="D11" s="7">
        <v>243367</v>
      </c>
      <c r="E11" s="76" t="s">
        <v>43</v>
      </c>
      <c r="F11" s="76" t="s">
        <v>19</v>
      </c>
      <c r="G11" s="78">
        <v>100</v>
      </c>
      <c r="H11" s="9">
        <f t="shared" si="7"/>
        <v>7</v>
      </c>
      <c r="I11" s="9">
        <f t="shared" si="6"/>
        <v>107</v>
      </c>
      <c r="J11" s="79" t="s">
        <v>31</v>
      </c>
      <c r="K11" s="1"/>
      <c r="L11" s="77">
        <f t="shared" si="2"/>
        <v>100</v>
      </c>
      <c r="M11" s="12">
        <f t="shared" si="3"/>
        <v>50</v>
      </c>
      <c r="N11" s="12">
        <f t="shared" si="4"/>
        <v>20</v>
      </c>
      <c r="O11" s="12">
        <f t="shared" si="5"/>
        <v>30</v>
      </c>
      <c r="P11" s="1"/>
      <c r="Q11" s="271" t="s">
        <v>44</v>
      </c>
      <c r="R11" s="271"/>
      <c r="S11" s="2">
        <f>SUM(O78)</f>
        <v>3024.654813084112</v>
      </c>
      <c r="T11" s="20"/>
      <c r="U11" s="20"/>
      <c r="V11" s="20"/>
      <c r="W11" s="20"/>
      <c r="X11" s="1"/>
    </row>
    <row r="12" spans="1:24" ht="23.4">
      <c r="A12" s="4">
        <v>9</v>
      </c>
      <c r="B12" s="5" t="s">
        <v>45</v>
      </c>
      <c r="C12" s="6">
        <v>120000066896</v>
      </c>
      <c r="D12" s="7">
        <v>243378</v>
      </c>
      <c r="E12" s="76" t="s">
        <v>46</v>
      </c>
      <c r="F12" s="76" t="s">
        <v>24</v>
      </c>
      <c r="G12" s="78">
        <v>100</v>
      </c>
      <c r="H12" s="9">
        <f t="shared" si="7"/>
        <v>7</v>
      </c>
      <c r="I12" s="9">
        <f t="shared" si="6"/>
        <v>107</v>
      </c>
      <c r="J12" s="79" t="s">
        <v>28</v>
      </c>
      <c r="K12" s="1"/>
      <c r="L12" s="77">
        <f t="shared" si="2"/>
        <v>100</v>
      </c>
      <c r="M12" s="12">
        <f t="shared" si="3"/>
        <v>50</v>
      </c>
      <c r="N12" s="12">
        <f t="shared" si="4"/>
        <v>20</v>
      </c>
      <c r="O12" s="12">
        <f t="shared" si="5"/>
        <v>30</v>
      </c>
      <c r="P12" s="1"/>
      <c r="Q12" s="274" t="s">
        <v>21</v>
      </c>
      <c r="R12" s="274"/>
      <c r="S12" s="17"/>
      <c r="T12" s="20"/>
      <c r="U12" s="20"/>
      <c r="V12" s="20"/>
      <c r="W12" s="20"/>
      <c r="X12" s="1"/>
    </row>
    <row r="13" spans="1:24" ht="23.4">
      <c r="A13" s="4">
        <v>10</v>
      </c>
      <c r="B13" s="5" t="s">
        <v>47</v>
      </c>
      <c r="C13" s="6">
        <v>120000066900</v>
      </c>
      <c r="D13" s="7">
        <v>243381</v>
      </c>
      <c r="E13" s="76" t="s">
        <v>48</v>
      </c>
      <c r="F13" s="76" t="s">
        <v>24</v>
      </c>
      <c r="G13" s="78">
        <v>100</v>
      </c>
      <c r="H13" s="9">
        <f t="shared" si="7"/>
        <v>7</v>
      </c>
      <c r="I13" s="9">
        <f t="shared" si="6"/>
        <v>107</v>
      </c>
      <c r="J13" s="10" t="s">
        <v>49</v>
      </c>
      <c r="K13" s="1"/>
      <c r="L13" s="77">
        <f t="shared" si="2"/>
        <v>100</v>
      </c>
      <c r="M13" s="12">
        <f t="shared" si="3"/>
        <v>50</v>
      </c>
      <c r="N13" s="12">
        <f t="shared" si="4"/>
        <v>20</v>
      </c>
      <c r="O13" s="12">
        <f t="shared" si="5"/>
        <v>30</v>
      </c>
      <c r="P13" s="1"/>
      <c r="Q13" s="274" t="s">
        <v>25</v>
      </c>
      <c r="R13" s="274"/>
      <c r="S13" s="17">
        <f>SUM(O7:O8,O10:O11,O15,O18,O20:O21,O23,O26,O37,O42,O49:O50,O53,O56,O66)</f>
        <v>624.79345794392532</v>
      </c>
      <c r="T13" s="20"/>
      <c r="U13" s="20"/>
      <c r="V13" s="20"/>
      <c r="W13" s="20"/>
      <c r="X13" s="1"/>
    </row>
    <row r="14" spans="1:24" ht="23.4">
      <c r="A14" s="4">
        <v>11</v>
      </c>
      <c r="B14" s="5" t="s">
        <v>50</v>
      </c>
      <c r="C14" s="6">
        <v>120000066919</v>
      </c>
      <c r="D14" s="7">
        <v>243382</v>
      </c>
      <c r="E14" s="76" t="s">
        <v>51</v>
      </c>
      <c r="F14" s="76" t="s">
        <v>19</v>
      </c>
      <c r="G14" s="14">
        <f t="shared" ref="G14:G15" si="8">I14/1.07</f>
        <v>100</v>
      </c>
      <c r="H14" s="14">
        <f t="shared" si="7"/>
        <v>7</v>
      </c>
      <c r="I14" s="35">
        <v>107</v>
      </c>
      <c r="J14" s="10" t="s">
        <v>49</v>
      </c>
      <c r="K14" s="1"/>
      <c r="L14" s="77">
        <f t="shared" si="2"/>
        <v>100</v>
      </c>
      <c r="M14" s="12">
        <f t="shared" si="3"/>
        <v>50</v>
      </c>
      <c r="N14" s="12">
        <f t="shared" si="4"/>
        <v>20</v>
      </c>
      <c r="O14" s="12">
        <f t="shared" si="5"/>
        <v>30</v>
      </c>
      <c r="P14" s="1"/>
      <c r="Q14" s="274" t="s">
        <v>20</v>
      </c>
      <c r="R14" s="274"/>
      <c r="S14" s="17">
        <f>SUM(O4:O6,O9,O12,O16,O19,O24:O25,O27:O28,O31:O32,O34,O38,O40:O41,O44,O54:O55,O64,O73)</f>
        <v>900.70093457943926</v>
      </c>
      <c r="T14" s="20"/>
      <c r="U14" s="20"/>
      <c r="V14" s="20"/>
      <c r="W14" s="20"/>
      <c r="X14" s="1"/>
    </row>
    <row r="15" spans="1:24" ht="23.4">
      <c r="A15" s="4">
        <v>12</v>
      </c>
      <c r="B15" s="5" t="s">
        <v>52</v>
      </c>
      <c r="C15" s="6">
        <v>120000066920</v>
      </c>
      <c r="D15" s="7">
        <v>243382</v>
      </c>
      <c r="E15" s="76" t="s">
        <v>53</v>
      </c>
      <c r="F15" s="76" t="s">
        <v>24</v>
      </c>
      <c r="G15" s="14">
        <f t="shared" si="8"/>
        <v>100</v>
      </c>
      <c r="H15" s="14">
        <f t="shared" si="7"/>
        <v>7</v>
      </c>
      <c r="I15" s="35">
        <v>107</v>
      </c>
      <c r="J15" s="79" t="s">
        <v>31</v>
      </c>
      <c r="K15" s="1"/>
      <c r="L15" s="77">
        <f t="shared" si="2"/>
        <v>100</v>
      </c>
      <c r="M15" s="12">
        <f t="shared" si="3"/>
        <v>50</v>
      </c>
      <c r="N15" s="12">
        <f t="shared" si="4"/>
        <v>20</v>
      </c>
      <c r="O15" s="12">
        <f t="shared" si="5"/>
        <v>30</v>
      </c>
      <c r="P15" s="1"/>
      <c r="Q15" s="274" t="s">
        <v>32</v>
      </c>
      <c r="R15" s="274"/>
      <c r="S15" s="17"/>
      <c r="T15" s="20"/>
      <c r="U15" s="20"/>
      <c r="V15" s="20"/>
      <c r="W15" s="20"/>
      <c r="X15" s="1"/>
    </row>
    <row r="16" spans="1:24" ht="23.4">
      <c r="A16" s="4">
        <v>13</v>
      </c>
      <c r="B16" s="5" t="s">
        <v>54</v>
      </c>
      <c r="C16" s="6">
        <v>120000066922</v>
      </c>
      <c r="D16" s="7">
        <v>243383</v>
      </c>
      <c r="E16" s="76" t="s">
        <v>55</v>
      </c>
      <c r="F16" s="76" t="s">
        <v>24</v>
      </c>
      <c r="G16" s="78">
        <v>100</v>
      </c>
      <c r="H16" s="9">
        <f t="shared" si="7"/>
        <v>7</v>
      </c>
      <c r="I16" s="9">
        <f t="shared" ref="I16" si="9">G16*1.07</f>
        <v>107</v>
      </c>
      <c r="J16" s="79" t="s">
        <v>28</v>
      </c>
      <c r="K16" s="1"/>
      <c r="L16" s="77">
        <f t="shared" si="2"/>
        <v>100</v>
      </c>
      <c r="M16" s="12">
        <f t="shared" si="3"/>
        <v>50</v>
      </c>
      <c r="N16" s="12">
        <f t="shared" si="4"/>
        <v>20</v>
      </c>
      <c r="O16" s="12">
        <f t="shared" si="5"/>
        <v>30</v>
      </c>
      <c r="P16" s="1"/>
      <c r="Q16" s="274" t="s">
        <v>41</v>
      </c>
      <c r="R16" s="274"/>
      <c r="S16" s="17">
        <f>SUM(O13:O14,O29:O30,O33,O39,O43,O46:O48,O51:O52,O57:O63,O65,O67:O72,O74:O76,O17)</f>
        <v>1353.3660280373831</v>
      </c>
      <c r="T16" s="20"/>
      <c r="U16" s="20"/>
      <c r="V16" s="20"/>
      <c r="W16" s="20"/>
      <c r="X16" s="1"/>
    </row>
    <row r="17" spans="1:24" ht="23.4">
      <c r="A17" s="4">
        <v>14</v>
      </c>
      <c r="B17" s="76" t="s">
        <v>56</v>
      </c>
      <c r="C17" s="6">
        <v>120000066954</v>
      </c>
      <c r="D17" s="7">
        <v>243390</v>
      </c>
      <c r="E17" s="5" t="s">
        <v>57</v>
      </c>
      <c r="F17" s="5" t="s">
        <v>24</v>
      </c>
      <c r="G17" s="14">
        <f t="shared" ref="G17:G18" si="10">I17/1.07</f>
        <v>100</v>
      </c>
      <c r="H17" s="14">
        <f t="shared" si="7"/>
        <v>7</v>
      </c>
      <c r="I17" s="35">
        <v>107</v>
      </c>
      <c r="J17" s="10" t="s">
        <v>49</v>
      </c>
      <c r="K17" s="1"/>
      <c r="L17" s="77">
        <f t="shared" si="2"/>
        <v>100</v>
      </c>
      <c r="M17" s="12">
        <f t="shared" si="3"/>
        <v>50</v>
      </c>
      <c r="N17" s="12">
        <f t="shared" si="4"/>
        <v>20</v>
      </c>
      <c r="O17" s="12">
        <f t="shared" si="5"/>
        <v>30</v>
      </c>
      <c r="P17" s="1"/>
      <c r="Q17" s="274" t="s">
        <v>58</v>
      </c>
      <c r="R17" s="274"/>
      <c r="S17" s="17"/>
      <c r="T17" s="20"/>
      <c r="U17" s="20"/>
      <c r="V17" s="20"/>
      <c r="W17" s="20"/>
      <c r="X17" s="1"/>
    </row>
    <row r="18" spans="1:24" ht="23.4">
      <c r="A18" s="4">
        <v>15</v>
      </c>
      <c r="B18" s="5" t="s">
        <v>59</v>
      </c>
      <c r="C18" s="6">
        <v>120000066977</v>
      </c>
      <c r="D18" s="7">
        <v>243395</v>
      </c>
      <c r="E18" s="76" t="s">
        <v>60</v>
      </c>
      <c r="F18" s="76" t="s">
        <v>24</v>
      </c>
      <c r="G18" s="14">
        <f t="shared" si="10"/>
        <v>100</v>
      </c>
      <c r="H18" s="14">
        <f t="shared" si="7"/>
        <v>7</v>
      </c>
      <c r="I18" s="35">
        <v>107</v>
      </c>
      <c r="J18" s="79" t="s">
        <v>31</v>
      </c>
      <c r="K18" s="1"/>
      <c r="L18" s="77">
        <f t="shared" si="2"/>
        <v>100</v>
      </c>
      <c r="M18" s="12">
        <f t="shared" si="3"/>
        <v>50</v>
      </c>
      <c r="N18" s="12">
        <f t="shared" si="4"/>
        <v>20</v>
      </c>
      <c r="O18" s="12">
        <f t="shared" si="5"/>
        <v>30</v>
      </c>
      <c r="P18" s="1"/>
      <c r="Q18" s="274" t="s">
        <v>61</v>
      </c>
      <c r="R18" s="274"/>
      <c r="S18" s="17">
        <f>SUM(O22,O45,O35,O36)</f>
        <v>145.79439252336448</v>
      </c>
      <c r="T18" s="20"/>
      <c r="U18" s="20"/>
      <c r="V18" s="20"/>
      <c r="W18" s="20"/>
      <c r="X18" s="1"/>
    </row>
    <row r="19" spans="1:24" ht="23.4">
      <c r="A19" s="4">
        <v>16</v>
      </c>
      <c r="B19" s="76" t="s">
        <v>62</v>
      </c>
      <c r="C19" s="6">
        <v>120000067029</v>
      </c>
      <c r="D19" s="7">
        <v>243420</v>
      </c>
      <c r="E19" s="76" t="s">
        <v>63</v>
      </c>
      <c r="F19" s="76" t="s">
        <v>64</v>
      </c>
      <c r="G19" s="78">
        <v>100</v>
      </c>
      <c r="H19" s="9">
        <f t="shared" si="7"/>
        <v>7</v>
      </c>
      <c r="I19" s="9">
        <f t="shared" ref="I19" si="11">G19*1.07</f>
        <v>107</v>
      </c>
      <c r="J19" s="79" t="s">
        <v>28</v>
      </c>
      <c r="K19" s="1"/>
      <c r="L19" s="77">
        <f t="shared" si="2"/>
        <v>100</v>
      </c>
      <c r="M19" s="12">
        <f t="shared" si="3"/>
        <v>50</v>
      </c>
      <c r="N19" s="12">
        <f t="shared" si="4"/>
        <v>20</v>
      </c>
      <c r="O19" s="12">
        <f t="shared" si="5"/>
        <v>30</v>
      </c>
      <c r="P19" s="1"/>
      <c r="Q19" s="20"/>
      <c r="R19" s="20"/>
      <c r="S19" s="20"/>
      <c r="T19" s="20"/>
      <c r="U19" s="20"/>
      <c r="V19" s="20"/>
      <c r="W19" s="20"/>
      <c r="X19" s="1"/>
    </row>
    <row r="20" spans="1:24" ht="23.4">
      <c r="A20" s="4">
        <v>17</v>
      </c>
      <c r="B20" s="76" t="s">
        <v>65</v>
      </c>
      <c r="C20" s="6">
        <v>120000067031</v>
      </c>
      <c r="D20" s="7">
        <v>243423</v>
      </c>
      <c r="E20" s="76" t="s">
        <v>66</v>
      </c>
      <c r="F20" s="76" t="s">
        <v>24</v>
      </c>
      <c r="G20" s="14">
        <f t="shared" ref="G20:G34" si="12">I20/1.07</f>
        <v>100</v>
      </c>
      <c r="H20" s="14">
        <f t="shared" si="7"/>
        <v>7</v>
      </c>
      <c r="I20" s="35">
        <v>107</v>
      </c>
      <c r="J20" s="79" t="s">
        <v>31</v>
      </c>
      <c r="K20" s="1"/>
      <c r="L20" s="77">
        <f t="shared" si="2"/>
        <v>100</v>
      </c>
      <c r="M20" s="12">
        <f t="shared" si="3"/>
        <v>50</v>
      </c>
      <c r="N20" s="12">
        <f t="shared" si="4"/>
        <v>20</v>
      </c>
      <c r="O20" s="12">
        <f t="shared" si="5"/>
        <v>30</v>
      </c>
      <c r="P20" s="1"/>
      <c r="Q20" s="275" t="s">
        <v>67</v>
      </c>
      <c r="R20" s="276"/>
      <c r="S20" s="276"/>
      <c r="T20" s="276"/>
      <c r="U20" s="276"/>
      <c r="V20" s="276"/>
      <c r="W20" s="276"/>
      <c r="X20" s="277"/>
    </row>
    <row r="21" spans="1:24" ht="23.4">
      <c r="A21" s="4">
        <v>18</v>
      </c>
      <c r="B21" s="76" t="s">
        <v>68</v>
      </c>
      <c r="C21" s="6">
        <v>120000067687</v>
      </c>
      <c r="D21" s="7">
        <v>243522</v>
      </c>
      <c r="E21" s="76" t="s">
        <v>69</v>
      </c>
      <c r="F21" s="76" t="s">
        <v>64</v>
      </c>
      <c r="G21" s="14">
        <f t="shared" si="12"/>
        <v>100</v>
      </c>
      <c r="H21" s="14">
        <f t="shared" si="7"/>
        <v>7</v>
      </c>
      <c r="I21" s="35">
        <v>107</v>
      </c>
      <c r="J21" s="79" t="s">
        <v>31</v>
      </c>
      <c r="K21" s="1"/>
      <c r="L21" s="77">
        <f t="shared" si="2"/>
        <v>100</v>
      </c>
      <c r="M21" s="12">
        <f t="shared" si="3"/>
        <v>50</v>
      </c>
      <c r="N21" s="12">
        <f t="shared" si="4"/>
        <v>20</v>
      </c>
      <c r="O21" s="12">
        <f t="shared" si="5"/>
        <v>30</v>
      </c>
      <c r="P21" s="1"/>
      <c r="Q21" s="18" t="s">
        <v>70</v>
      </c>
      <c r="R21" s="18" t="s">
        <v>71</v>
      </c>
      <c r="S21" s="18" t="s">
        <v>72</v>
      </c>
      <c r="T21" s="19" t="s">
        <v>73</v>
      </c>
      <c r="U21" s="18" t="s">
        <v>74</v>
      </c>
      <c r="V21" s="18" t="s">
        <v>75</v>
      </c>
      <c r="W21" s="18" t="s">
        <v>76</v>
      </c>
      <c r="X21" s="18" t="s">
        <v>77</v>
      </c>
    </row>
    <row r="22" spans="1:24" ht="23.4">
      <c r="A22" s="4">
        <v>19</v>
      </c>
      <c r="B22" s="76" t="s">
        <v>78</v>
      </c>
      <c r="C22" s="6">
        <v>120000067710</v>
      </c>
      <c r="D22" s="7">
        <v>243535</v>
      </c>
      <c r="E22" s="76" t="s">
        <v>79</v>
      </c>
      <c r="F22" s="76" t="s">
        <v>64</v>
      </c>
      <c r="G22" s="36">
        <f t="shared" si="12"/>
        <v>100</v>
      </c>
      <c r="H22" s="36">
        <f t="shared" si="7"/>
        <v>7</v>
      </c>
      <c r="I22" s="36">
        <v>107</v>
      </c>
      <c r="J22" s="79" t="s">
        <v>80</v>
      </c>
      <c r="K22" s="1"/>
      <c r="L22" s="77">
        <f t="shared" si="2"/>
        <v>100</v>
      </c>
      <c r="M22" s="12">
        <f t="shared" si="3"/>
        <v>50</v>
      </c>
      <c r="N22" s="12">
        <f t="shared" si="4"/>
        <v>20</v>
      </c>
      <c r="O22" s="12">
        <f t="shared" si="5"/>
        <v>30</v>
      </c>
      <c r="P22" s="20"/>
      <c r="Q22" s="21">
        <v>1</v>
      </c>
      <c r="R22" s="22" t="s">
        <v>21</v>
      </c>
      <c r="S22" s="23" t="s">
        <v>81</v>
      </c>
      <c r="T22" s="24" t="s">
        <v>82</v>
      </c>
      <c r="U22" s="21" t="s">
        <v>83</v>
      </c>
      <c r="V22" s="25">
        <f>SUM(S12,S4)</f>
        <v>1260.2728387850466</v>
      </c>
      <c r="W22" s="25">
        <f t="shared" ref="W22:W26" si="13">V22*4%</f>
        <v>50.410913551401862</v>
      </c>
      <c r="X22" s="25">
        <f>(V22-W22)</f>
        <v>1209.8619252336448</v>
      </c>
    </row>
    <row r="23" spans="1:24" ht="23.4">
      <c r="A23" s="4">
        <v>20</v>
      </c>
      <c r="B23" s="76" t="s">
        <v>84</v>
      </c>
      <c r="C23" s="6">
        <v>120000067761</v>
      </c>
      <c r="D23" s="26">
        <v>243550</v>
      </c>
      <c r="E23" s="76" t="s">
        <v>85</v>
      </c>
      <c r="F23" s="76" t="s">
        <v>64</v>
      </c>
      <c r="G23" s="14">
        <f t="shared" si="12"/>
        <v>100</v>
      </c>
      <c r="H23" s="14">
        <f t="shared" si="7"/>
        <v>7</v>
      </c>
      <c r="I23" s="35">
        <v>107</v>
      </c>
      <c r="J23" s="79" t="s">
        <v>31</v>
      </c>
      <c r="K23" s="1"/>
      <c r="L23" s="77">
        <f t="shared" si="2"/>
        <v>100</v>
      </c>
      <c r="M23" s="12">
        <f t="shared" si="3"/>
        <v>50</v>
      </c>
      <c r="N23" s="12">
        <f t="shared" si="4"/>
        <v>20</v>
      </c>
      <c r="O23" s="12">
        <f t="shared" si="5"/>
        <v>30</v>
      </c>
      <c r="P23" s="20"/>
      <c r="Q23" s="21">
        <v>2</v>
      </c>
      <c r="R23" s="27" t="s">
        <v>35</v>
      </c>
      <c r="S23" s="23" t="s">
        <v>86</v>
      </c>
      <c r="T23" s="24" t="s">
        <v>82</v>
      </c>
      <c r="U23" s="21" t="s">
        <v>83</v>
      </c>
      <c r="V23" s="25">
        <f>SUM(S8)</f>
        <v>1260.2728387850466</v>
      </c>
      <c r="W23" s="25">
        <f t="shared" si="13"/>
        <v>50.410913551401862</v>
      </c>
      <c r="X23" s="25">
        <f t="shared" ref="X23:X29" si="14">(V23-W23)</f>
        <v>1209.8619252336448</v>
      </c>
    </row>
    <row r="24" spans="1:24" ht="23.4">
      <c r="A24" s="4">
        <v>21</v>
      </c>
      <c r="B24" s="5" t="s">
        <v>87</v>
      </c>
      <c r="C24" s="6">
        <v>120000067796</v>
      </c>
      <c r="D24" s="26">
        <v>243567</v>
      </c>
      <c r="E24" s="5" t="s">
        <v>88</v>
      </c>
      <c r="F24" s="5" t="s">
        <v>89</v>
      </c>
      <c r="G24" s="78">
        <f t="shared" si="12"/>
        <v>185.98130841121494</v>
      </c>
      <c r="H24" s="78">
        <f t="shared" si="7"/>
        <v>13.01869158878506</v>
      </c>
      <c r="I24" s="78">
        <v>199</v>
      </c>
      <c r="J24" s="79" t="s">
        <v>28</v>
      </c>
      <c r="K24" s="1"/>
      <c r="L24" s="77">
        <f t="shared" si="2"/>
        <v>185.98130841121494</v>
      </c>
      <c r="M24" s="12">
        <f t="shared" si="3"/>
        <v>92.990654205607484</v>
      </c>
      <c r="N24" s="12">
        <f t="shared" si="4"/>
        <v>37.196261682242977</v>
      </c>
      <c r="O24" s="12">
        <f t="shared" si="5"/>
        <v>55.794392523364479</v>
      </c>
      <c r="P24" s="20"/>
      <c r="Q24" s="21">
        <v>3</v>
      </c>
      <c r="R24" s="22" t="s">
        <v>25</v>
      </c>
      <c r="S24" s="23" t="s">
        <v>90</v>
      </c>
      <c r="T24" s="24" t="s">
        <v>91</v>
      </c>
      <c r="U24" s="21" t="s">
        <v>83</v>
      </c>
      <c r="V24" s="25">
        <f>SUM(S5,S13)</f>
        <v>1885.0662967289718</v>
      </c>
      <c r="W24" s="25">
        <f t="shared" si="13"/>
        <v>75.402651869158873</v>
      </c>
      <c r="X24" s="25">
        <f t="shared" si="14"/>
        <v>1809.6636448598128</v>
      </c>
    </row>
    <row r="25" spans="1:24" ht="23.4">
      <c r="A25" s="4">
        <v>22</v>
      </c>
      <c r="B25" s="5" t="s">
        <v>92</v>
      </c>
      <c r="C25" s="6">
        <v>120000067800</v>
      </c>
      <c r="D25" s="26">
        <v>243568</v>
      </c>
      <c r="E25" s="5" t="s">
        <v>93</v>
      </c>
      <c r="F25" s="5" t="s">
        <v>89</v>
      </c>
      <c r="G25" s="78">
        <f t="shared" si="12"/>
        <v>185.98130841121494</v>
      </c>
      <c r="H25" s="78">
        <f t="shared" si="7"/>
        <v>13.01869158878506</v>
      </c>
      <c r="I25" s="78">
        <v>199</v>
      </c>
      <c r="J25" s="79" t="s">
        <v>28</v>
      </c>
      <c r="K25" s="1"/>
      <c r="L25" s="77">
        <f t="shared" si="2"/>
        <v>185.98130841121494</v>
      </c>
      <c r="M25" s="12">
        <f t="shared" si="3"/>
        <v>92.990654205607484</v>
      </c>
      <c r="N25" s="12">
        <f t="shared" si="4"/>
        <v>37.196261682242977</v>
      </c>
      <c r="O25" s="12">
        <f t="shared" si="5"/>
        <v>55.794392523364479</v>
      </c>
      <c r="P25" s="20"/>
      <c r="Q25" s="21">
        <v>4</v>
      </c>
      <c r="R25" s="22" t="s">
        <v>20</v>
      </c>
      <c r="S25" s="23" t="s">
        <v>90</v>
      </c>
      <c r="T25" s="24" t="s">
        <v>94</v>
      </c>
      <c r="U25" s="21" t="s">
        <v>83</v>
      </c>
      <c r="V25" s="25">
        <f>SUM(S6,S14)</f>
        <v>1908.9192056074767</v>
      </c>
      <c r="W25" s="25">
        <f t="shared" si="13"/>
        <v>76.356768224299074</v>
      </c>
      <c r="X25" s="25">
        <f t="shared" si="14"/>
        <v>1832.5624373831777</v>
      </c>
    </row>
    <row r="26" spans="1:24" ht="23.4">
      <c r="A26" s="4">
        <v>23</v>
      </c>
      <c r="B26" s="5" t="s">
        <v>95</v>
      </c>
      <c r="C26" s="6">
        <v>120000067801</v>
      </c>
      <c r="D26" s="26">
        <v>243568</v>
      </c>
      <c r="E26" s="5" t="s">
        <v>96</v>
      </c>
      <c r="F26" s="5" t="s">
        <v>64</v>
      </c>
      <c r="G26" s="14">
        <f t="shared" si="12"/>
        <v>100</v>
      </c>
      <c r="H26" s="14">
        <f t="shared" si="7"/>
        <v>7</v>
      </c>
      <c r="I26" s="35">
        <v>107</v>
      </c>
      <c r="J26" s="79" t="s">
        <v>31</v>
      </c>
      <c r="K26" s="1"/>
      <c r="L26" s="77">
        <f t="shared" si="2"/>
        <v>100</v>
      </c>
      <c r="M26" s="12">
        <f t="shared" si="3"/>
        <v>50</v>
      </c>
      <c r="N26" s="12">
        <f t="shared" si="4"/>
        <v>20</v>
      </c>
      <c r="O26" s="12">
        <f t="shared" si="5"/>
        <v>30</v>
      </c>
      <c r="P26" s="20"/>
      <c r="Q26" s="21">
        <v>5</v>
      </c>
      <c r="R26" s="22" t="s">
        <v>32</v>
      </c>
      <c r="S26" s="23" t="s">
        <v>97</v>
      </c>
      <c r="T26" s="24" t="s">
        <v>98</v>
      </c>
      <c r="U26" s="21" t="s">
        <v>83</v>
      </c>
      <c r="V26" s="25">
        <f>SUM(S7,S15)</f>
        <v>252.05456775700932</v>
      </c>
      <c r="W26" s="25">
        <f t="shared" si="13"/>
        <v>10.082182710280373</v>
      </c>
      <c r="X26" s="25">
        <f t="shared" si="14"/>
        <v>241.97238504672896</v>
      </c>
    </row>
    <row r="27" spans="1:24" ht="23.4">
      <c r="A27" s="4">
        <v>24</v>
      </c>
      <c r="B27" s="5" t="s">
        <v>99</v>
      </c>
      <c r="C27" s="6">
        <v>120000067807</v>
      </c>
      <c r="D27" s="26">
        <v>243570</v>
      </c>
      <c r="E27" s="5" t="s">
        <v>100</v>
      </c>
      <c r="F27" s="5" t="s">
        <v>89</v>
      </c>
      <c r="G27" s="78">
        <f t="shared" si="12"/>
        <v>185.98130841121494</v>
      </c>
      <c r="H27" s="78">
        <f t="shared" si="7"/>
        <v>13.01869158878506</v>
      </c>
      <c r="I27" s="78">
        <v>199</v>
      </c>
      <c r="J27" s="79" t="s">
        <v>28</v>
      </c>
      <c r="K27" s="1"/>
      <c r="L27" s="77">
        <f t="shared" si="2"/>
        <v>185.98130841121494</v>
      </c>
      <c r="M27" s="12">
        <f t="shared" si="3"/>
        <v>92.990654205607484</v>
      </c>
      <c r="N27" s="12">
        <f t="shared" si="4"/>
        <v>37.196261682242977</v>
      </c>
      <c r="O27" s="12">
        <f t="shared" si="5"/>
        <v>55.794392523364479</v>
      </c>
      <c r="P27" s="20"/>
      <c r="Q27" s="21">
        <v>6</v>
      </c>
      <c r="R27" s="22" t="s">
        <v>41</v>
      </c>
      <c r="S27" s="23" t="s">
        <v>101</v>
      </c>
      <c r="T27" s="24" t="s">
        <v>102</v>
      </c>
      <c r="U27" s="21" t="s">
        <v>83</v>
      </c>
      <c r="V27" s="25">
        <f>SUM(S16,S10)</f>
        <v>3369.8025700934572</v>
      </c>
      <c r="W27" s="25">
        <f>V27*4%</f>
        <v>134.79210280373829</v>
      </c>
      <c r="X27" s="25">
        <f t="shared" si="14"/>
        <v>3235.0104672897191</v>
      </c>
    </row>
    <row r="28" spans="1:24" ht="23.4">
      <c r="A28" s="4">
        <v>25</v>
      </c>
      <c r="B28" s="28" t="s">
        <v>103</v>
      </c>
      <c r="C28" s="29">
        <v>120000067816</v>
      </c>
      <c r="D28" s="30">
        <v>243575</v>
      </c>
      <c r="E28" s="5" t="s">
        <v>104</v>
      </c>
      <c r="F28" s="5" t="s">
        <v>89</v>
      </c>
      <c r="G28" s="78">
        <f t="shared" si="12"/>
        <v>185.98130841121494</v>
      </c>
      <c r="H28" s="78">
        <f t="shared" si="7"/>
        <v>13.01869158878506</v>
      </c>
      <c r="I28" s="78">
        <v>199</v>
      </c>
      <c r="J28" s="79" t="s">
        <v>28</v>
      </c>
      <c r="K28" s="1"/>
      <c r="L28" s="77">
        <f t="shared" si="2"/>
        <v>185.98130841121494</v>
      </c>
      <c r="M28" s="12">
        <f t="shared" si="3"/>
        <v>92.990654205607484</v>
      </c>
      <c r="N28" s="12">
        <f t="shared" si="4"/>
        <v>37.196261682242977</v>
      </c>
      <c r="O28" s="12">
        <f t="shared" si="5"/>
        <v>55.794392523364479</v>
      </c>
      <c r="P28" s="20"/>
      <c r="Q28" s="21">
        <v>7</v>
      </c>
      <c r="R28" s="22" t="s">
        <v>58</v>
      </c>
      <c r="S28" s="23" t="s">
        <v>105</v>
      </c>
      <c r="T28" s="24" t="s">
        <v>106</v>
      </c>
      <c r="U28" s="21" t="s">
        <v>83</v>
      </c>
      <c r="V28" s="25">
        <f>SUM(S17)</f>
        <v>0</v>
      </c>
      <c r="W28" s="25">
        <f>V28*4%</f>
        <v>0</v>
      </c>
      <c r="X28" s="25">
        <f t="shared" si="14"/>
        <v>0</v>
      </c>
    </row>
    <row r="29" spans="1:24" ht="23.4">
      <c r="A29" s="4">
        <v>26</v>
      </c>
      <c r="B29" s="28" t="s">
        <v>107</v>
      </c>
      <c r="C29" s="29">
        <v>120000067817</v>
      </c>
      <c r="D29" s="30">
        <v>243575</v>
      </c>
      <c r="E29" s="5" t="s">
        <v>108</v>
      </c>
      <c r="F29" s="5" t="s">
        <v>89</v>
      </c>
      <c r="G29" s="78">
        <f t="shared" si="12"/>
        <v>185.98130841121494</v>
      </c>
      <c r="H29" s="78">
        <f t="shared" si="7"/>
        <v>13.01869158878506</v>
      </c>
      <c r="I29" s="78">
        <v>199</v>
      </c>
      <c r="J29" s="10" t="s">
        <v>49</v>
      </c>
      <c r="K29" s="1"/>
      <c r="L29" s="77">
        <f t="shared" si="2"/>
        <v>185.98130841121494</v>
      </c>
      <c r="M29" s="12">
        <f t="shared" si="3"/>
        <v>92.990654205607484</v>
      </c>
      <c r="N29" s="12">
        <f t="shared" si="4"/>
        <v>37.196261682242977</v>
      </c>
      <c r="O29" s="12">
        <f t="shared" si="5"/>
        <v>55.794392523364479</v>
      </c>
      <c r="P29" s="20"/>
      <c r="Q29" s="21">
        <v>8</v>
      </c>
      <c r="R29" s="22" t="s">
        <v>61</v>
      </c>
      <c r="S29" s="23" t="s">
        <v>109</v>
      </c>
      <c r="T29" s="24" t="s">
        <v>110</v>
      </c>
      <c r="U29" s="21" t="s">
        <v>83</v>
      </c>
      <c r="V29" s="25">
        <f>SUM(S18)</f>
        <v>145.79439252336448</v>
      </c>
      <c r="W29" s="25">
        <f>V29*4%</f>
        <v>5.8317757009345792</v>
      </c>
      <c r="X29" s="25">
        <f t="shared" si="14"/>
        <v>139.96261682242991</v>
      </c>
    </row>
    <row r="30" spans="1:24" ht="24" thickBot="1">
      <c r="A30" s="4">
        <v>27</v>
      </c>
      <c r="B30" s="76" t="s">
        <v>111</v>
      </c>
      <c r="C30" s="6">
        <v>120000067828</v>
      </c>
      <c r="D30" s="31">
        <v>243580</v>
      </c>
      <c r="E30" s="76" t="s">
        <v>112</v>
      </c>
      <c r="F30" s="5" t="s">
        <v>89</v>
      </c>
      <c r="G30" s="78">
        <f t="shared" si="12"/>
        <v>185.98130841121494</v>
      </c>
      <c r="H30" s="78">
        <f t="shared" si="7"/>
        <v>13.01869158878506</v>
      </c>
      <c r="I30" s="78">
        <v>199</v>
      </c>
      <c r="J30" s="10" t="s">
        <v>49</v>
      </c>
      <c r="K30" s="1"/>
      <c r="L30" s="77">
        <f t="shared" si="2"/>
        <v>185.98130841121494</v>
      </c>
      <c r="M30" s="12">
        <f t="shared" si="3"/>
        <v>92.990654205607484</v>
      </c>
      <c r="N30" s="12">
        <f t="shared" si="4"/>
        <v>37.196261682242977</v>
      </c>
      <c r="O30" s="12">
        <f t="shared" si="5"/>
        <v>55.794392523364479</v>
      </c>
      <c r="P30" s="20"/>
      <c r="Q30" s="20"/>
      <c r="R30" s="20"/>
      <c r="S30" s="20"/>
      <c r="T30" s="20"/>
      <c r="U30" s="32" t="s">
        <v>113</v>
      </c>
      <c r="V30" s="33">
        <f>SUM(V22:V29)</f>
        <v>10082.182710280373</v>
      </c>
      <c r="W30" s="33">
        <f t="shared" ref="W30:X30" si="15">SUM(W22:W29)</f>
        <v>403.28730841121489</v>
      </c>
      <c r="X30" s="33">
        <f t="shared" si="15"/>
        <v>9678.8954018691584</v>
      </c>
    </row>
    <row r="31" spans="1:24" ht="24" thickTop="1">
      <c r="A31" s="4">
        <v>28</v>
      </c>
      <c r="B31" s="76" t="s">
        <v>114</v>
      </c>
      <c r="C31" s="6">
        <v>120000067829</v>
      </c>
      <c r="D31" s="31">
        <v>243581</v>
      </c>
      <c r="E31" s="76" t="s">
        <v>115</v>
      </c>
      <c r="F31" s="5" t="s">
        <v>89</v>
      </c>
      <c r="G31" s="78">
        <f t="shared" si="12"/>
        <v>185.98130841121494</v>
      </c>
      <c r="H31" s="78">
        <f t="shared" si="7"/>
        <v>13.01869158878506</v>
      </c>
      <c r="I31" s="78">
        <v>199</v>
      </c>
      <c r="J31" s="79" t="s">
        <v>28</v>
      </c>
      <c r="K31" s="1"/>
      <c r="L31" s="77">
        <f t="shared" si="2"/>
        <v>185.98130841121494</v>
      </c>
      <c r="M31" s="12">
        <f t="shared" si="3"/>
        <v>92.990654205607484</v>
      </c>
      <c r="N31" s="12">
        <f t="shared" si="4"/>
        <v>37.196261682242977</v>
      </c>
      <c r="O31" s="12">
        <f t="shared" si="5"/>
        <v>55.794392523364479</v>
      </c>
      <c r="P31" s="20"/>
      <c r="Q31" s="34"/>
      <c r="R31" s="34"/>
      <c r="S31" s="34"/>
      <c r="T31" s="34"/>
      <c r="U31" s="34"/>
      <c r="V31" s="34"/>
      <c r="W31" s="34"/>
      <c r="X31" s="20"/>
    </row>
    <row r="32" spans="1:24" ht="23.4">
      <c r="A32" s="4">
        <v>29</v>
      </c>
      <c r="B32" s="76" t="s">
        <v>116</v>
      </c>
      <c r="C32" s="6">
        <v>120000067835</v>
      </c>
      <c r="D32" s="31">
        <v>243584</v>
      </c>
      <c r="E32" s="76" t="s">
        <v>117</v>
      </c>
      <c r="F32" s="5" t="s">
        <v>89</v>
      </c>
      <c r="G32" s="78">
        <f t="shared" si="12"/>
        <v>185.98130841121494</v>
      </c>
      <c r="H32" s="78">
        <f t="shared" si="7"/>
        <v>13.01869158878506</v>
      </c>
      <c r="I32" s="78">
        <v>199</v>
      </c>
      <c r="J32" s="79" t="s">
        <v>28</v>
      </c>
      <c r="K32" s="1"/>
      <c r="L32" s="77">
        <f t="shared" si="2"/>
        <v>185.98130841121494</v>
      </c>
      <c r="M32" s="12">
        <f t="shared" si="3"/>
        <v>92.990654205607484</v>
      </c>
      <c r="N32" s="12">
        <f t="shared" si="4"/>
        <v>37.196261682242977</v>
      </c>
      <c r="O32" s="12">
        <f t="shared" si="5"/>
        <v>55.794392523364479</v>
      </c>
      <c r="P32" s="20"/>
      <c r="Q32" s="34"/>
      <c r="R32" s="34"/>
      <c r="S32" s="34"/>
      <c r="T32" s="34"/>
      <c r="U32" s="34"/>
      <c r="V32" s="34"/>
      <c r="W32" s="34"/>
      <c r="X32" s="20"/>
    </row>
    <row r="33" spans="1:24" ht="23.4">
      <c r="A33" s="4">
        <v>30</v>
      </c>
      <c r="B33" s="76" t="s">
        <v>118</v>
      </c>
      <c r="C33" s="6">
        <v>120000067845</v>
      </c>
      <c r="D33" s="26">
        <v>243587</v>
      </c>
      <c r="E33" s="76" t="s">
        <v>119</v>
      </c>
      <c r="F33" s="76" t="s">
        <v>120</v>
      </c>
      <c r="G33" s="14">
        <f t="shared" si="12"/>
        <v>100</v>
      </c>
      <c r="H33" s="14">
        <f t="shared" si="7"/>
        <v>7</v>
      </c>
      <c r="I33" s="35">
        <v>107</v>
      </c>
      <c r="J33" s="10" t="s">
        <v>49</v>
      </c>
      <c r="K33" s="1"/>
      <c r="L33" s="77">
        <f t="shared" si="2"/>
        <v>100</v>
      </c>
      <c r="M33" s="12">
        <f t="shared" si="3"/>
        <v>50</v>
      </c>
      <c r="N33" s="12">
        <f t="shared" si="4"/>
        <v>20</v>
      </c>
      <c r="O33" s="12">
        <f t="shared" si="5"/>
        <v>30</v>
      </c>
      <c r="P33" s="20"/>
      <c r="Q33" s="34"/>
      <c r="R33" s="34"/>
      <c r="S33" s="34"/>
      <c r="T33" s="34"/>
      <c r="U33" s="34"/>
      <c r="V33" s="34"/>
      <c r="W33" s="34"/>
      <c r="X33" s="20"/>
    </row>
    <row r="34" spans="1:24" ht="23.4">
      <c r="A34" s="4">
        <v>31</v>
      </c>
      <c r="B34" s="76" t="s">
        <v>121</v>
      </c>
      <c r="C34" s="6">
        <v>120000067847</v>
      </c>
      <c r="D34" s="26">
        <v>243588</v>
      </c>
      <c r="E34" s="76" t="s">
        <v>122</v>
      </c>
      <c r="F34" s="76" t="s">
        <v>89</v>
      </c>
      <c r="G34" s="78">
        <f t="shared" si="12"/>
        <v>185.98130841121494</v>
      </c>
      <c r="H34" s="78">
        <f t="shared" si="7"/>
        <v>13.01869158878506</v>
      </c>
      <c r="I34" s="78">
        <v>199</v>
      </c>
      <c r="J34" s="79" t="s">
        <v>28</v>
      </c>
      <c r="K34" s="1"/>
      <c r="L34" s="77">
        <f t="shared" si="2"/>
        <v>185.98130841121494</v>
      </c>
      <c r="M34" s="12">
        <f t="shared" si="3"/>
        <v>92.990654205607484</v>
      </c>
      <c r="N34" s="12">
        <f t="shared" si="4"/>
        <v>37.196261682242977</v>
      </c>
      <c r="O34" s="12">
        <f t="shared" si="5"/>
        <v>55.794392523364479</v>
      </c>
      <c r="P34" s="20"/>
      <c r="Q34" s="34"/>
      <c r="R34" s="34"/>
      <c r="S34" s="34"/>
      <c r="T34" s="34"/>
      <c r="U34" s="34"/>
      <c r="V34" s="34"/>
      <c r="W34" s="34"/>
      <c r="X34" s="20"/>
    </row>
    <row r="35" spans="1:24" ht="23.4">
      <c r="A35" s="4">
        <v>32</v>
      </c>
      <c r="B35" s="80" t="s">
        <v>123</v>
      </c>
      <c r="C35" s="6">
        <v>120000067848</v>
      </c>
      <c r="D35" s="26">
        <v>243588</v>
      </c>
      <c r="E35" s="76" t="s">
        <v>124</v>
      </c>
      <c r="F35" s="76" t="s">
        <v>24</v>
      </c>
      <c r="G35" s="35">
        <v>100</v>
      </c>
      <c r="H35" s="78">
        <f t="shared" si="7"/>
        <v>7</v>
      </c>
      <c r="I35" s="36">
        <f t="shared" ref="I35" si="16">G35*1.07</f>
        <v>107</v>
      </c>
      <c r="J35" s="81" t="s">
        <v>125</v>
      </c>
      <c r="K35" s="1"/>
      <c r="L35" s="77">
        <f t="shared" si="2"/>
        <v>100</v>
      </c>
      <c r="M35" s="12">
        <f t="shared" si="3"/>
        <v>50</v>
      </c>
      <c r="N35" s="12">
        <f t="shared" si="4"/>
        <v>20</v>
      </c>
      <c r="O35" s="12">
        <f t="shared" si="5"/>
        <v>30</v>
      </c>
      <c r="P35" s="20"/>
      <c r="Q35" s="34"/>
      <c r="R35" s="34"/>
      <c r="S35" s="34"/>
      <c r="T35" s="34"/>
      <c r="U35" s="34"/>
      <c r="V35" s="34"/>
      <c r="W35" s="34"/>
      <c r="X35" s="20"/>
    </row>
    <row r="36" spans="1:24" ht="23.4">
      <c r="A36" s="4">
        <v>33</v>
      </c>
      <c r="B36" s="5" t="s">
        <v>126</v>
      </c>
      <c r="C36" s="6">
        <v>120000067849</v>
      </c>
      <c r="D36" s="26">
        <v>243588</v>
      </c>
      <c r="E36" s="5" t="s">
        <v>127</v>
      </c>
      <c r="F36" s="76" t="s">
        <v>89</v>
      </c>
      <c r="G36" s="78">
        <f t="shared" ref="G36:G42" si="17">I36/1.07</f>
        <v>185.98130841121494</v>
      </c>
      <c r="H36" s="78">
        <f t="shared" si="7"/>
        <v>13.01869158878506</v>
      </c>
      <c r="I36" s="78">
        <v>199</v>
      </c>
      <c r="J36" s="81" t="s">
        <v>125</v>
      </c>
      <c r="K36" s="1"/>
      <c r="L36" s="77">
        <f t="shared" si="2"/>
        <v>185.98130841121494</v>
      </c>
      <c r="M36" s="12">
        <f t="shared" si="3"/>
        <v>92.990654205607484</v>
      </c>
      <c r="N36" s="12">
        <f t="shared" si="4"/>
        <v>37.196261682242977</v>
      </c>
      <c r="O36" s="12">
        <f t="shared" si="5"/>
        <v>55.794392523364479</v>
      </c>
      <c r="P36" s="20"/>
      <c r="Q36" s="34"/>
      <c r="R36" s="34"/>
      <c r="S36" s="34"/>
      <c r="T36" s="34"/>
      <c r="U36" s="34"/>
      <c r="V36" s="34"/>
      <c r="W36" s="34"/>
      <c r="X36" s="20"/>
    </row>
    <row r="37" spans="1:24" ht="23.4">
      <c r="A37" s="4">
        <v>34</v>
      </c>
      <c r="B37" s="5" t="s">
        <v>128</v>
      </c>
      <c r="C37" s="6">
        <v>120000067854</v>
      </c>
      <c r="D37" s="26">
        <v>243591</v>
      </c>
      <c r="E37" s="5" t="s">
        <v>129</v>
      </c>
      <c r="F37" s="5" t="s">
        <v>130</v>
      </c>
      <c r="G37" s="14">
        <f t="shared" si="17"/>
        <v>100</v>
      </c>
      <c r="H37" s="14">
        <f t="shared" si="7"/>
        <v>7</v>
      </c>
      <c r="I37" s="35">
        <v>107</v>
      </c>
      <c r="J37" s="79" t="s">
        <v>31</v>
      </c>
      <c r="K37" s="1"/>
      <c r="L37" s="77">
        <f t="shared" si="2"/>
        <v>100</v>
      </c>
      <c r="M37" s="12">
        <f t="shared" si="3"/>
        <v>50</v>
      </c>
      <c r="N37" s="12">
        <f t="shared" si="4"/>
        <v>20</v>
      </c>
      <c r="O37" s="12">
        <f t="shared" si="5"/>
        <v>30</v>
      </c>
      <c r="P37" s="20"/>
      <c r="Q37" s="34"/>
      <c r="R37" s="34"/>
      <c r="S37" s="34"/>
      <c r="T37" s="34"/>
      <c r="U37" s="34"/>
      <c r="V37" s="34"/>
      <c r="W37" s="34"/>
      <c r="X37" s="20"/>
    </row>
    <row r="38" spans="1:24" ht="23.4">
      <c r="A38" s="4">
        <v>35</v>
      </c>
      <c r="B38" s="80" t="s">
        <v>131</v>
      </c>
      <c r="C38" s="37">
        <v>120000067859</v>
      </c>
      <c r="D38" s="26">
        <v>243593</v>
      </c>
      <c r="E38" s="76" t="s">
        <v>132</v>
      </c>
      <c r="F38" s="76" t="s">
        <v>133</v>
      </c>
      <c r="G38" s="14">
        <f t="shared" si="17"/>
        <v>100</v>
      </c>
      <c r="H38" s="14">
        <f t="shared" si="7"/>
        <v>7</v>
      </c>
      <c r="I38" s="35">
        <v>107</v>
      </c>
      <c r="J38" s="79" t="s">
        <v>28</v>
      </c>
      <c r="K38" s="34"/>
      <c r="L38" s="77">
        <f t="shared" si="2"/>
        <v>100</v>
      </c>
      <c r="M38" s="12">
        <f t="shared" si="3"/>
        <v>50</v>
      </c>
      <c r="N38" s="12">
        <f t="shared" si="4"/>
        <v>20</v>
      </c>
      <c r="O38" s="12">
        <f t="shared" si="5"/>
        <v>30</v>
      </c>
      <c r="P38" s="34"/>
      <c r="Q38" s="34"/>
      <c r="R38" s="34"/>
      <c r="S38" s="34"/>
      <c r="T38" s="34"/>
      <c r="U38" s="34"/>
      <c r="V38" s="34"/>
      <c r="W38" s="34"/>
      <c r="X38" s="20"/>
    </row>
    <row r="39" spans="1:24" ht="23.4">
      <c r="A39" s="4">
        <v>36</v>
      </c>
      <c r="B39" s="76" t="s">
        <v>134</v>
      </c>
      <c r="C39" s="6">
        <v>120000067860</v>
      </c>
      <c r="D39" s="26">
        <v>243593</v>
      </c>
      <c r="E39" s="76" t="s">
        <v>135</v>
      </c>
      <c r="F39" s="76" t="s">
        <v>89</v>
      </c>
      <c r="G39" s="78">
        <f t="shared" si="17"/>
        <v>185.98130841121494</v>
      </c>
      <c r="H39" s="78">
        <f t="shared" si="7"/>
        <v>13.01869158878506</v>
      </c>
      <c r="I39" s="78">
        <v>199</v>
      </c>
      <c r="J39" s="10" t="s">
        <v>49</v>
      </c>
      <c r="K39" s="34"/>
      <c r="L39" s="77">
        <f t="shared" si="2"/>
        <v>185.98130841121494</v>
      </c>
      <c r="M39" s="12">
        <f t="shared" si="3"/>
        <v>92.990654205607484</v>
      </c>
      <c r="N39" s="12">
        <f t="shared" si="4"/>
        <v>37.196261682242977</v>
      </c>
      <c r="O39" s="12">
        <f t="shared" si="5"/>
        <v>55.794392523364479</v>
      </c>
      <c r="P39" s="34"/>
      <c r="Q39" s="34"/>
      <c r="R39" s="34"/>
      <c r="S39" s="34"/>
      <c r="T39" s="34"/>
      <c r="U39" s="34"/>
      <c r="V39" s="34"/>
      <c r="W39" s="34"/>
      <c r="X39" s="20"/>
    </row>
    <row r="40" spans="1:24" ht="23.4">
      <c r="A40" s="4">
        <v>37</v>
      </c>
      <c r="B40" s="5" t="s">
        <v>136</v>
      </c>
      <c r="C40" s="6">
        <v>120000068031</v>
      </c>
      <c r="D40" s="26">
        <v>243600</v>
      </c>
      <c r="E40" s="76" t="s">
        <v>137</v>
      </c>
      <c r="F40" s="76" t="s">
        <v>138</v>
      </c>
      <c r="G40" s="14">
        <f t="shared" si="17"/>
        <v>100</v>
      </c>
      <c r="H40" s="14">
        <f t="shared" si="7"/>
        <v>7</v>
      </c>
      <c r="I40" s="35">
        <v>107</v>
      </c>
      <c r="J40" s="79" t="s">
        <v>28</v>
      </c>
      <c r="K40" s="34"/>
      <c r="L40" s="77">
        <f t="shared" si="2"/>
        <v>100</v>
      </c>
      <c r="M40" s="12">
        <f t="shared" si="3"/>
        <v>50</v>
      </c>
      <c r="N40" s="12">
        <f t="shared" si="4"/>
        <v>20</v>
      </c>
      <c r="O40" s="12">
        <f t="shared" si="5"/>
        <v>30</v>
      </c>
      <c r="P40" s="34"/>
      <c r="Q40" s="34"/>
      <c r="R40" s="34"/>
      <c r="S40" s="34"/>
      <c r="T40" s="34"/>
      <c r="U40" s="34"/>
      <c r="V40" s="34"/>
      <c r="W40" s="34"/>
      <c r="X40" s="20"/>
    </row>
    <row r="41" spans="1:24" ht="23.4">
      <c r="A41" s="4">
        <v>38</v>
      </c>
      <c r="B41" s="76" t="s">
        <v>139</v>
      </c>
      <c r="C41" s="6">
        <v>120000048039</v>
      </c>
      <c r="D41" s="26">
        <v>243600</v>
      </c>
      <c r="E41" s="76" t="s">
        <v>140</v>
      </c>
      <c r="F41" s="76" t="s">
        <v>141</v>
      </c>
      <c r="G41" s="14">
        <f t="shared" si="17"/>
        <v>100</v>
      </c>
      <c r="H41" s="14">
        <f t="shared" si="7"/>
        <v>7</v>
      </c>
      <c r="I41" s="35">
        <v>107</v>
      </c>
      <c r="J41" s="79" t="s">
        <v>28</v>
      </c>
      <c r="K41" s="34"/>
      <c r="L41" s="77">
        <f t="shared" si="2"/>
        <v>100</v>
      </c>
      <c r="M41" s="12">
        <f t="shared" si="3"/>
        <v>50</v>
      </c>
      <c r="N41" s="12">
        <f t="shared" si="4"/>
        <v>20</v>
      </c>
      <c r="O41" s="12">
        <f t="shared" si="5"/>
        <v>30</v>
      </c>
      <c r="P41" s="34"/>
      <c r="Q41" s="34"/>
      <c r="R41" s="34"/>
      <c r="S41" s="34"/>
      <c r="T41" s="34"/>
      <c r="U41" s="34"/>
      <c r="V41" s="34"/>
      <c r="W41" s="34"/>
      <c r="X41" s="20"/>
    </row>
    <row r="42" spans="1:24" ht="23.4">
      <c r="A42" s="4">
        <v>39</v>
      </c>
      <c r="B42" s="80" t="s">
        <v>142</v>
      </c>
      <c r="C42" s="37">
        <v>120000067878</v>
      </c>
      <c r="D42" s="26">
        <v>243603</v>
      </c>
      <c r="E42" s="76" t="s">
        <v>143</v>
      </c>
      <c r="F42" s="76" t="s">
        <v>64</v>
      </c>
      <c r="G42" s="14">
        <f t="shared" si="17"/>
        <v>100</v>
      </c>
      <c r="H42" s="14">
        <f t="shared" si="7"/>
        <v>7</v>
      </c>
      <c r="I42" s="35">
        <v>107</v>
      </c>
      <c r="J42" s="79" t="s">
        <v>31</v>
      </c>
      <c r="K42" s="34"/>
      <c r="L42" s="77">
        <f t="shared" si="2"/>
        <v>100</v>
      </c>
      <c r="M42" s="12">
        <f t="shared" si="3"/>
        <v>50</v>
      </c>
      <c r="N42" s="12">
        <f t="shared" si="4"/>
        <v>20</v>
      </c>
      <c r="O42" s="12">
        <f t="shared" si="5"/>
        <v>30</v>
      </c>
      <c r="P42" s="34"/>
      <c r="Q42" s="34"/>
      <c r="R42" s="34"/>
      <c r="S42" s="34"/>
      <c r="T42" s="34"/>
      <c r="U42" s="34"/>
      <c r="V42" s="34"/>
      <c r="W42" s="34"/>
      <c r="X42" s="20"/>
    </row>
    <row r="43" spans="1:24" ht="23.4">
      <c r="A43" s="4">
        <v>40</v>
      </c>
      <c r="B43" s="39" t="s">
        <v>144</v>
      </c>
      <c r="C43" s="40">
        <v>120000067895</v>
      </c>
      <c r="D43" s="26">
        <v>243605</v>
      </c>
      <c r="E43" s="76" t="s">
        <v>145</v>
      </c>
      <c r="F43" s="76" t="s">
        <v>146</v>
      </c>
      <c r="G43" s="35">
        <v>150</v>
      </c>
      <c r="H43" s="78">
        <f t="shared" si="7"/>
        <v>10.5</v>
      </c>
      <c r="I43" s="36">
        <f t="shared" ref="I43" si="18">G43*1.07</f>
        <v>160.5</v>
      </c>
      <c r="J43" s="10" t="s">
        <v>49</v>
      </c>
      <c r="K43" s="34"/>
      <c r="L43" s="77">
        <f t="shared" si="2"/>
        <v>150</v>
      </c>
      <c r="M43" s="12">
        <f t="shared" si="3"/>
        <v>75</v>
      </c>
      <c r="N43" s="12">
        <f t="shared" si="4"/>
        <v>30</v>
      </c>
      <c r="O43" s="12">
        <f t="shared" si="5"/>
        <v>45</v>
      </c>
      <c r="P43" s="34"/>
      <c r="Q43" s="34"/>
      <c r="R43" s="34"/>
      <c r="S43" s="34"/>
      <c r="T43" s="34"/>
      <c r="U43" s="34"/>
      <c r="V43" s="34"/>
      <c r="W43" s="34"/>
      <c r="X43" s="20"/>
    </row>
    <row r="44" spans="1:24" ht="23.4">
      <c r="A44" s="4">
        <v>41</v>
      </c>
      <c r="B44" s="39" t="s">
        <v>147</v>
      </c>
      <c r="C44" s="37">
        <v>120000067896</v>
      </c>
      <c r="D44" s="26">
        <v>243606</v>
      </c>
      <c r="E44" s="76" t="s">
        <v>148</v>
      </c>
      <c r="F44" s="76" t="s">
        <v>149</v>
      </c>
      <c r="G44" s="14">
        <f t="shared" ref="G44" si="19">I44/1.07</f>
        <v>100</v>
      </c>
      <c r="H44" s="14">
        <f t="shared" si="7"/>
        <v>7</v>
      </c>
      <c r="I44" s="35">
        <v>107</v>
      </c>
      <c r="J44" s="79" t="s">
        <v>28</v>
      </c>
      <c r="K44" s="34"/>
      <c r="L44" s="77">
        <f t="shared" si="2"/>
        <v>100</v>
      </c>
      <c r="M44" s="12">
        <f t="shared" si="3"/>
        <v>50</v>
      </c>
      <c r="N44" s="12">
        <f t="shared" si="4"/>
        <v>20</v>
      </c>
      <c r="O44" s="12">
        <f t="shared" si="5"/>
        <v>30</v>
      </c>
      <c r="P44" s="34"/>
      <c r="Q44" s="34"/>
      <c r="R44" s="34"/>
      <c r="S44" s="34"/>
      <c r="T44" s="34"/>
      <c r="U44" s="34"/>
      <c r="V44" s="34"/>
      <c r="W44" s="34"/>
      <c r="X44" s="20"/>
    </row>
    <row r="45" spans="1:24" ht="23.4">
      <c r="A45" s="4">
        <v>42</v>
      </c>
      <c r="B45" s="39" t="s">
        <v>150</v>
      </c>
      <c r="C45" s="37">
        <v>120000067897</v>
      </c>
      <c r="D45" s="26">
        <v>243606</v>
      </c>
      <c r="E45" s="76" t="s">
        <v>151</v>
      </c>
      <c r="F45" s="76" t="s">
        <v>152</v>
      </c>
      <c r="G45" s="35">
        <v>100</v>
      </c>
      <c r="H45" s="78">
        <f t="shared" si="7"/>
        <v>7</v>
      </c>
      <c r="I45" s="36">
        <f t="shared" ref="I45:I50" si="20">G45*1.07</f>
        <v>107</v>
      </c>
      <c r="J45" s="81" t="s">
        <v>125</v>
      </c>
      <c r="K45" s="34"/>
      <c r="L45" s="77">
        <f t="shared" si="2"/>
        <v>100</v>
      </c>
      <c r="M45" s="12">
        <f t="shared" si="3"/>
        <v>50</v>
      </c>
      <c r="N45" s="12">
        <f t="shared" si="4"/>
        <v>20</v>
      </c>
      <c r="O45" s="12">
        <f t="shared" si="5"/>
        <v>30</v>
      </c>
      <c r="P45" s="34"/>
      <c r="Q45" s="34"/>
      <c r="R45" s="34"/>
      <c r="S45" s="34"/>
      <c r="T45" s="34"/>
      <c r="U45" s="34"/>
      <c r="V45" s="34"/>
      <c r="W45" s="34"/>
      <c r="X45" s="20"/>
    </row>
    <row r="46" spans="1:24" ht="23.4">
      <c r="A46" s="4">
        <v>43</v>
      </c>
      <c r="B46" s="5" t="s">
        <v>153</v>
      </c>
      <c r="C46" s="6">
        <v>120000063359</v>
      </c>
      <c r="D46" s="7">
        <v>243606</v>
      </c>
      <c r="E46" s="76" t="s">
        <v>154</v>
      </c>
      <c r="F46" s="76" t="s">
        <v>155</v>
      </c>
      <c r="G46" s="35">
        <v>233.65</v>
      </c>
      <c r="H46" s="36">
        <f t="shared" si="7"/>
        <v>16.355500000000006</v>
      </c>
      <c r="I46" s="41">
        <f t="shared" si="20"/>
        <v>250.00550000000001</v>
      </c>
      <c r="J46" s="10" t="s">
        <v>49</v>
      </c>
      <c r="K46" s="34"/>
      <c r="L46" s="77">
        <f t="shared" si="2"/>
        <v>233.65</v>
      </c>
      <c r="M46" s="12">
        <f t="shared" si="3"/>
        <v>116.825</v>
      </c>
      <c r="N46" s="12">
        <f t="shared" si="4"/>
        <v>46.730000000000018</v>
      </c>
      <c r="O46" s="12">
        <f t="shared" si="5"/>
        <v>70.094999999999999</v>
      </c>
      <c r="P46" s="34"/>
      <c r="Q46" s="34"/>
      <c r="R46" s="34"/>
      <c r="S46" s="34"/>
      <c r="T46" s="34"/>
      <c r="U46" s="34"/>
      <c r="V46" s="34"/>
      <c r="W46" s="34"/>
      <c r="X46" s="20"/>
    </row>
    <row r="47" spans="1:24" ht="23.4">
      <c r="A47" s="4">
        <v>44</v>
      </c>
      <c r="B47" s="76" t="s">
        <v>156</v>
      </c>
      <c r="C47" s="6">
        <v>120000067962</v>
      </c>
      <c r="D47" s="7">
        <v>243608</v>
      </c>
      <c r="E47" s="76" t="s">
        <v>157</v>
      </c>
      <c r="F47" s="76" t="s">
        <v>158</v>
      </c>
      <c r="G47" s="35">
        <v>200</v>
      </c>
      <c r="H47" s="78">
        <f t="shared" si="7"/>
        <v>14</v>
      </c>
      <c r="I47" s="41">
        <f t="shared" si="20"/>
        <v>214</v>
      </c>
      <c r="J47" s="10" t="s">
        <v>49</v>
      </c>
      <c r="K47" s="34"/>
      <c r="L47" s="77">
        <f t="shared" si="2"/>
        <v>200</v>
      </c>
      <c r="M47" s="12">
        <f t="shared" si="3"/>
        <v>100</v>
      </c>
      <c r="N47" s="12">
        <f t="shared" si="4"/>
        <v>40</v>
      </c>
      <c r="O47" s="12">
        <f t="shared" si="5"/>
        <v>60</v>
      </c>
      <c r="P47" s="34"/>
      <c r="Q47" s="34"/>
      <c r="R47" s="34"/>
      <c r="S47" s="34"/>
      <c r="T47" s="34"/>
      <c r="U47" s="34"/>
      <c r="V47" s="34"/>
      <c r="W47" s="34"/>
      <c r="X47" s="20"/>
    </row>
    <row r="48" spans="1:24" ht="23.4">
      <c r="A48" s="4">
        <v>45</v>
      </c>
      <c r="B48" s="48" t="s">
        <v>159</v>
      </c>
      <c r="C48" s="6">
        <v>120000067913</v>
      </c>
      <c r="D48" s="7">
        <v>243613</v>
      </c>
      <c r="E48" s="76" t="s">
        <v>160</v>
      </c>
      <c r="F48" s="76" t="s">
        <v>161</v>
      </c>
      <c r="G48" s="35">
        <v>150</v>
      </c>
      <c r="H48" s="78">
        <f t="shared" si="7"/>
        <v>10.5</v>
      </c>
      <c r="I48" s="41">
        <f t="shared" si="20"/>
        <v>160.5</v>
      </c>
      <c r="J48" s="10" t="s">
        <v>49</v>
      </c>
      <c r="K48" s="34"/>
      <c r="L48" s="77">
        <f t="shared" si="2"/>
        <v>150</v>
      </c>
      <c r="M48" s="12">
        <f t="shared" si="3"/>
        <v>75</v>
      </c>
      <c r="N48" s="12">
        <f t="shared" si="4"/>
        <v>30</v>
      </c>
      <c r="O48" s="12">
        <f t="shared" si="5"/>
        <v>45</v>
      </c>
      <c r="P48" s="34"/>
      <c r="Q48" s="34"/>
      <c r="R48" s="34"/>
      <c r="S48" s="34"/>
      <c r="T48" s="34"/>
      <c r="U48" s="34"/>
      <c r="V48" s="34"/>
      <c r="W48" s="34"/>
      <c r="X48" s="20"/>
    </row>
    <row r="49" spans="1:24" ht="23.4">
      <c r="A49" s="4">
        <v>46</v>
      </c>
      <c r="B49" s="5" t="s">
        <v>162</v>
      </c>
      <c r="C49" s="6">
        <v>120000067916</v>
      </c>
      <c r="D49" s="7">
        <v>243614</v>
      </c>
      <c r="E49" s="76" t="s">
        <v>163</v>
      </c>
      <c r="F49" s="76" t="s">
        <v>164</v>
      </c>
      <c r="G49" s="35">
        <v>200</v>
      </c>
      <c r="H49" s="78">
        <f t="shared" si="7"/>
        <v>14</v>
      </c>
      <c r="I49" s="41">
        <f t="shared" si="20"/>
        <v>214</v>
      </c>
      <c r="J49" s="79" t="s">
        <v>31</v>
      </c>
      <c r="K49" s="34"/>
      <c r="L49" s="77">
        <f t="shared" si="2"/>
        <v>200</v>
      </c>
      <c r="M49" s="12">
        <f t="shared" si="3"/>
        <v>100</v>
      </c>
      <c r="N49" s="12">
        <f t="shared" si="4"/>
        <v>40</v>
      </c>
      <c r="O49" s="12">
        <f t="shared" si="5"/>
        <v>60</v>
      </c>
      <c r="P49" s="34"/>
      <c r="Q49" s="34"/>
      <c r="R49" s="34"/>
      <c r="S49" s="34"/>
      <c r="T49" s="34"/>
      <c r="U49" s="34"/>
      <c r="V49" s="34"/>
      <c r="W49" s="34"/>
      <c r="X49" s="20"/>
    </row>
    <row r="50" spans="1:24" ht="23.4">
      <c r="A50" s="4">
        <v>47</v>
      </c>
      <c r="B50" s="44" t="s">
        <v>165</v>
      </c>
      <c r="C50" s="45">
        <v>120000064561</v>
      </c>
      <c r="D50" s="46">
        <v>243616</v>
      </c>
      <c r="E50" s="82" t="s">
        <v>166</v>
      </c>
      <c r="F50" s="82" t="s">
        <v>167</v>
      </c>
      <c r="G50" s="35">
        <v>150</v>
      </c>
      <c r="H50" s="78">
        <f t="shared" si="7"/>
        <v>10.5</v>
      </c>
      <c r="I50" s="41">
        <f t="shared" si="20"/>
        <v>160.5</v>
      </c>
      <c r="J50" s="79" t="s">
        <v>31</v>
      </c>
      <c r="K50" s="34"/>
      <c r="L50" s="77">
        <f t="shared" si="2"/>
        <v>150</v>
      </c>
      <c r="M50" s="12">
        <f t="shared" si="3"/>
        <v>75</v>
      </c>
      <c r="N50" s="12">
        <f t="shared" si="4"/>
        <v>30</v>
      </c>
      <c r="O50" s="12">
        <f t="shared" si="5"/>
        <v>45</v>
      </c>
      <c r="P50" s="34"/>
      <c r="Q50" s="34"/>
      <c r="R50" s="34"/>
      <c r="S50" s="34"/>
      <c r="T50" s="34"/>
      <c r="U50" s="34"/>
      <c r="V50" s="34"/>
      <c r="W50" s="34"/>
      <c r="X50" s="20"/>
    </row>
    <row r="51" spans="1:24" ht="23.4">
      <c r="A51" s="47">
        <v>48</v>
      </c>
      <c r="B51" s="48" t="s">
        <v>168</v>
      </c>
      <c r="C51" s="49">
        <v>120000045341</v>
      </c>
      <c r="D51" s="50">
        <v>243622</v>
      </c>
      <c r="E51" s="48" t="s">
        <v>169</v>
      </c>
      <c r="F51" s="48" t="s">
        <v>170</v>
      </c>
      <c r="G51" s="36">
        <f>I51/1.07</f>
        <v>185.98130841121494</v>
      </c>
      <c r="H51" s="36">
        <f>I51-G51</f>
        <v>13.01869158878506</v>
      </c>
      <c r="I51" s="78">
        <v>199</v>
      </c>
      <c r="J51" s="10" t="s">
        <v>49</v>
      </c>
      <c r="K51" s="34"/>
      <c r="L51" s="77">
        <f t="shared" si="2"/>
        <v>185.98130841121494</v>
      </c>
      <c r="M51" s="12">
        <f t="shared" si="3"/>
        <v>92.990654205607484</v>
      </c>
      <c r="N51" s="12">
        <f t="shared" si="4"/>
        <v>37.196261682242977</v>
      </c>
      <c r="O51" s="12">
        <f t="shared" si="5"/>
        <v>55.794392523364479</v>
      </c>
      <c r="P51" s="34"/>
      <c r="Q51" s="34"/>
      <c r="R51" s="34"/>
      <c r="S51" s="34"/>
      <c r="T51" s="34"/>
      <c r="U51" s="34"/>
      <c r="V51" s="34"/>
      <c r="W51" s="34"/>
      <c r="X51" s="20"/>
    </row>
    <row r="52" spans="1:24" ht="23.4">
      <c r="A52" s="47">
        <v>49</v>
      </c>
      <c r="B52" s="76" t="s">
        <v>171</v>
      </c>
      <c r="C52" s="6">
        <v>120000067928</v>
      </c>
      <c r="D52" s="26">
        <v>243622</v>
      </c>
      <c r="E52" s="76" t="s">
        <v>172</v>
      </c>
      <c r="F52" s="76" t="s">
        <v>173</v>
      </c>
      <c r="G52" s="36">
        <f t="shared" ref="G52:G76" si="21">I52/1.07</f>
        <v>150</v>
      </c>
      <c r="H52" s="36">
        <f t="shared" ref="H52:H76" si="22">I52-G52</f>
        <v>10.5</v>
      </c>
      <c r="I52" s="78">
        <v>160.5</v>
      </c>
      <c r="J52" s="10" t="s">
        <v>49</v>
      </c>
      <c r="K52" s="34"/>
      <c r="L52" s="77">
        <f t="shared" si="2"/>
        <v>150</v>
      </c>
      <c r="M52" s="12">
        <f t="shared" si="3"/>
        <v>75</v>
      </c>
      <c r="N52" s="12">
        <f t="shared" si="4"/>
        <v>30</v>
      </c>
      <c r="O52" s="12">
        <f t="shared" si="5"/>
        <v>45</v>
      </c>
      <c r="P52" s="34"/>
      <c r="Q52" s="34"/>
      <c r="R52" s="34"/>
      <c r="S52" s="34"/>
      <c r="T52" s="34"/>
      <c r="U52" s="34"/>
      <c r="V52" s="34"/>
      <c r="W52" s="34"/>
      <c r="X52" s="20"/>
    </row>
    <row r="53" spans="1:24" ht="23.4">
      <c r="A53" s="47">
        <v>50</v>
      </c>
      <c r="B53" s="76" t="s">
        <v>174</v>
      </c>
      <c r="C53" s="6">
        <v>120000067921</v>
      </c>
      <c r="D53" s="26">
        <v>243622</v>
      </c>
      <c r="E53" s="76" t="s">
        <v>175</v>
      </c>
      <c r="F53" s="76" t="s">
        <v>176</v>
      </c>
      <c r="G53" s="36">
        <f t="shared" si="21"/>
        <v>199</v>
      </c>
      <c r="H53" s="36">
        <f t="shared" si="22"/>
        <v>13.930000000000007</v>
      </c>
      <c r="I53" s="78">
        <v>212.93</v>
      </c>
      <c r="J53" s="79" t="s">
        <v>31</v>
      </c>
      <c r="K53" s="34"/>
      <c r="L53" s="77">
        <f t="shared" si="2"/>
        <v>199</v>
      </c>
      <c r="M53" s="12">
        <f t="shared" si="3"/>
        <v>99.5</v>
      </c>
      <c r="N53" s="12">
        <f t="shared" si="4"/>
        <v>39.800000000000011</v>
      </c>
      <c r="O53" s="12">
        <f t="shared" si="5"/>
        <v>59.699999999999989</v>
      </c>
      <c r="P53" s="34"/>
      <c r="Q53" s="34"/>
      <c r="R53" s="34"/>
      <c r="S53" s="34"/>
      <c r="T53" s="34"/>
      <c r="U53" s="34"/>
      <c r="V53" s="34"/>
      <c r="W53" s="34"/>
      <c r="X53" s="20"/>
    </row>
    <row r="54" spans="1:24" ht="23.4">
      <c r="A54" s="47">
        <v>51</v>
      </c>
      <c r="B54" s="76" t="s">
        <v>177</v>
      </c>
      <c r="C54" s="6">
        <v>120000067922</v>
      </c>
      <c r="D54" s="26">
        <v>243622</v>
      </c>
      <c r="E54" s="76" t="s">
        <v>178</v>
      </c>
      <c r="F54" s="76" t="s">
        <v>179</v>
      </c>
      <c r="G54" s="36">
        <f t="shared" si="21"/>
        <v>100</v>
      </c>
      <c r="H54" s="36">
        <f t="shared" si="22"/>
        <v>7</v>
      </c>
      <c r="I54" s="78">
        <v>107</v>
      </c>
      <c r="J54" s="83" t="s">
        <v>180</v>
      </c>
      <c r="K54" s="34"/>
      <c r="L54" s="77">
        <f t="shared" si="2"/>
        <v>100</v>
      </c>
      <c r="M54" s="12">
        <f t="shared" si="3"/>
        <v>50</v>
      </c>
      <c r="N54" s="12">
        <f t="shared" si="4"/>
        <v>20</v>
      </c>
      <c r="O54" s="12">
        <f t="shared" si="5"/>
        <v>30</v>
      </c>
      <c r="P54" s="34"/>
      <c r="Q54" s="34"/>
      <c r="R54" s="34"/>
      <c r="S54" s="34"/>
      <c r="T54" s="34"/>
      <c r="U54" s="34"/>
      <c r="V54" s="34"/>
      <c r="W54" s="34"/>
      <c r="X54" s="20"/>
    </row>
    <row r="55" spans="1:24" ht="23.4">
      <c r="A55" s="47">
        <v>52</v>
      </c>
      <c r="B55" s="76" t="s">
        <v>181</v>
      </c>
      <c r="C55" s="6">
        <v>120000067923</v>
      </c>
      <c r="D55" s="26">
        <v>243622</v>
      </c>
      <c r="E55" s="76" t="s">
        <v>182</v>
      </c>
      <c r="F55" s="76" t="s">
        <v>183</v>
      </c>
      <c r="G55" s="36">
        <f t="shared" si="21"/>
        <v>100</v>
      </c>
      <c r="H55" s="36">
        <f t="shared" si="22"/>
        <v>7</v>
      </c>
      <c r="I55" s="78">
        <v>107</v>
      </c>
      <c r="J55" s="83" t="s">
        <v>180</v>
      </c>
      <c r="K55" s="34"/>
      <c r="L55" s="77">
        <f t="shared" si="2"/>
        <v>100</v>
      </c>
      <c r="M55" s="12">
        <f t="shared" si="3"/>
        <v>50</v>
      </c>
      <c r="N55" s="12">
        <f t="shared" si="4"/>
        <v>20</v>
      </c>
      <c r="O55" s="12">
        <f t="shared" si="5"/>
        <v>30</v>
      </c>
      <c r="P55" s="34"/>
      <c r="Q55" s="34"/>
      <c r="R55" s="20"/>
      <c r="S55" s="34"/>
      <c r="T55" s="34"/>
      <c r="U55" s="34"/>
      <c r="V55" s="34"/>
      <c r="W55" s="34"/>
      <c r="X55" s="20"/>
    </row>
    <row r="56" spans="1:24" ht="23.4">
      <c r="A56" s="47">
        <v>53</v>
      </c>
      <c r="B56" s="76" t="s">
        <v>184</v>
      </c>
      <c r="C56" s="6">
        <v>120000067925</v>
      </c>
      <c r="D56" s="26">
        <v>243624</v>
      </c>
      <c r="E56" s="76" t="s">
        <v>185</v>
      </c>
      <c r="F56" s="76" t="s">
        <v>186</v>
      </c>
      <c r="G56" s="36">
        <f t="shared" si="21"/>
        <v>233.64485981308411</v>
      </c>
      <c r="H56" s="36">
        <f t="shared" si="22"/>
        <v>16.355140186915889</v>
      </c>
      <c r="I56" s="78">
        <v>250</v>
      </c>
      <c r="J56" s="79" t="s">
        <v>31</v>
      </c>
      <c r="K56" s="34"/>
      <c r="L56" s="77">
        <f t="shared" si="2"/>
        <v>233.64485981308411</v>
      </c>
      <c r="M56" s="12">
        <f t="shared" si="3"/>
        <v>116.82242990654206</v>
      </c>
      <c r="N56" s="12">
        <f t="shared" si="4"/>
        <v>46.728971962616811</v>
      </c>
      <c r="O56" s="12">
        <f t="shared" si="5"/>
        <v>70.093457943925245</v>
      </c>
      <c r="P56" s="34"/>
      <c r="Q56" s="34"/>
      <c r="R56" s="34"/>
      <c r="S56" s="34"/>
      <c r="T56" s="34"/>
      <c r="U56" s="34"/>
      <c r="V56" s="34"/>
      <c r="W56" s="34"/>
      <c r="X56" s="20"/>
    </row>
    <row r="57" spans="1:24" ht="23.4">
      <c r="A57" s="47">
        <v>54</v>
      </c>
      <c r="B57" s="76" t="s">
        <v>187</v>
      </c>
      <c r="C57" s="6">
        <v>120000067926</v>
      </c>
      <c r="D57" s="26">
        <v>243624</v>
      </c>
      <c r="E57" s="76" t="s">
        <v>188</v>
      </c>
      <c r="F57" s="76" t="s">
        <v>189</v>
      </c>
      <c r="G57" s="36">
        <f t="shared" si="21"/>
        <v>233.64485981308411</v>
      </c>
      <c r="H57" s="36">
        <f t="shared" si="22"/>
        <v>16.355140186915889</v>
      </c>
      <c r="I57" s="78">
        <v>250</v>
      </c>
      <c r="J57" s="10" t="s">
        <v>49</v>
      </c>
      <c r="K57" s="34"/>
      <c r="L57" s="77">
        <f t="shared" si="2"/>
        <v>233.64485981308411</v>
      </c>
      <c r="M57" s="12">
        <f t="shared" si="3"/>
        <v>116.82242990654206</v>
      </c>
      <c r="N57" s="12">
        <f t="shared" si="4"/>
        <v>46.728971962616811</v>
      </c>
      <c r="O57" s="12">
        <f t="shared" si="5"/>
        <v>70.093457943925245</v>
      </c>
      <c r="P57" s="34"/>
      <c r="Q57" s="34"/>
      <c r="R57" s="34"/>
      <c r="S57" s="34"/>
      <c r="T57" s="34"/>
      <c r="U57" s="34"/>
      <c r="V57" s="34"/>
      <c r="W57" s="34"/>
      <c r="X57" s="20"/>
    </row>
    <row r="58" spans="1:24" ht="23.4">
      <c r="A58" s="47">
        <v>55</v>
      </c>
      <c r="B58" s="76" t="s">
        <v>190</v>
      </c>
      <c r="C58" s="6">
        <v>120000050797</v>
      </c>
      <c r="D58" s="26">
        <v>243624</v>
      </c>
      <c r="E58" s="76" t="s">
        <v>191</v>
      </c>
      <c r="F58" s="76" t="s">
        <v>192</v>
      </c>
      <c r="G58" s="36">
        <f t="shared" si="21"/>
        <v>150</v>
      </c>
      <c r="H58" s="36">
        <f t="shared" si="22"/>
        <v>10.5</v>
      </c>
      <c r="I58" s="78">
        <v>160.5</v>
      </c>
      <c r="J58" s="10" t="s">
        <v>49</v>
      </c>
      <c r="K58" s="34"/>
      <c r="L58" s="77">
        <f t="shared" si="2"/>
        <v>150</v>
      </c>
      <c r="M58" s="12">
        <f t="shared" si="3"/>
        <v>75</v>
      </c>
      <c r="N58" s="12">
        <f t="shared" si="4"/>
        <v>30</v>
      </c>
      <c r="O58" s="12">
        <f t="shared" si="5"/>
        <v>45</v>
      </c>
      <c r="P58" s="34"/>
      <c r="Q58" s="34"/>
      <c r="R58" s="34"/>
      <c r="S58" s="34"/>
      <c r="T58" s="34"/>
      <c r="U58" s="34"/>
      <c r="V58" s="34"/>
      <c r="W58" s="34"/>
      <c r="X58" s="20"/>
    </row>
    <row r="59" spans="1:24" ht="23.4">
      <c r="A59" s="47">
        <v>56</v>
      </c>
      <c r="B59" s="76" t="s">
        <v>193</v>
      </c>
      <c r="C59" s="6">
        <v>44106091055</v>
      </c>
      <c r="D59" s="26">
        <v>243626</v>
      </c>
      <c r="E59" s="76" t="s">
        <v>194</v>
      </c>
      <c r="F59" s="76" t="s">
        <v>195</v>
      </c>
      <c r="G59" s="36">
        <f t="shared" si="21"/>
        <v>100</v>
      </c>
      <c r="H59" s="36">
        <f t="shared" si="22"/>
        <v>7</v>
      </c>
      <c r="I59" s="78">
        <v>107</v>
      </c>
      <c r="J59" s="10" t="s">
        <v>49</v>
      </c>
      <c r="K59" s="34"/>
      <c r="L59" s="77">
        <f t="shared" si="2"/>
        <v>100</v>
      </c>
      <c r="M59" s="12">
        <f t="shared" si="3"/>
        <v>50</v>
      </c>
      <c r="N59" s="12">
        <f t="shared" si="4"/>
        <v>20</v>
      </c>
      <c r="O59" s="12">
        <f t="shared" si="5"/>
        <v>30</v>
      </c>
      <c r="P59" s="34"/>
      <c r="Q59" s="34"/>
      <c r="R59" s="34"/>
      <c r="S59" s="34"/>
      <c r="T59" s="34"/>
      <c r="U59" s="34"/>
      <c r="V59" s="34"/>
      <c r="W59" s="34"/>
      <c r="X59" s="20"/>
    </row>
    <row r="60" spans="1:24" ht="23.4">
      <c r="A60" s="47">
        <v>57</v>
      </c>
      <c r="B60" s="76" t="s">
        <v>196</v>
      </c>
      <c r="C60" s="6">
        <v>120000067946</v>
      </c>
      <c r="D60" s="26">
        <v>243627</v>
      </c>
      <c r="E60" s="76" t="s">
        <v>197</v>
      </c>
      <c r="F60" s="76" t="s">
        <v>198</v>
      </c>
      <c r="G60" s="36">
        <f t="shared" si="21"/>
        <v>100</v>
      </c>
      <c r="H60" s="36">
        <f t="shared" si="22"/>
        <v>7</v>
      </c>
      <c r="I60" s="78">
        <v>107</v>
      </c>
      <c r="J60" s="10" t="s">
        <v>49</v>
      </c>
      <c r="K60" s="34"/>
      <c r="L60" s="77">
        <f t="shared" si="2"/>
        <v>100</v>
      </c>
      <c r="M60" s="12">
        <f t="shared" si="3"/>
        <v>50</v>
      </c>
      <c r="N60" s="12">
        <f t="shared" si="4"/>
        <v>20</v>
      </c>
      <c r="O60" s="12">
        <f t="shared" si="5"/>
        <v>30</v>
      </c>
      <c r="P60" s="34"/>
      <c r="Q60" s="34"/>
      <c r="R60" s="34"/>
      <c r="S60" s="34"/>
      <c r="T60" s="34"/>
      <c r="U60" s="34"/>
      <c r="V60" s="34"/>
      <c r="W60" s="34"/>
      <c r="X60" s="20"/>
    </row>
    <row r="61" spans="1:24" ht="23.4">
      <c r="A61" s="47">
        <v>58</v>
      </c>
      <c r="B61" s="76" t="s">
        <v>199</v>
      </c>
      <c r="C61" s="6">
        <v>120000051046</v>
      </c>
      <c r="D61" s="26">
        <v>243628</v>
      </c>
      <c r="E61" s="76" t="s">
        <v>200</v>
      </c>
      <c r="F61" s="76" t="s">
        <v>201</v>
      </c>
      <c r="G61" s="36">
        <f t="shared" si="21"/>
        <v>420.56074766355135</v>
      </c>
      <c r="H61" s="36">
        <f t="shared" si="22"/>
        <v>29.439252336448646</v>
      </c>
      <c r="I61" s="78">
        <v>450</v>
      </c>
      <c r="J61" s="10" t="s">
        <v>49</v>
      </c>
      <c r="K61" s="34"/>
      <c r="L61" s="77">
        <f t="shared" si="2"/>
        <v>420.56074766355135</v>
      </c>
      <c r="M61" s="12">
        <f t="shared" si="3"/>
        <v>210.28037383177568</v>
      </c>
      <c r="N61" s="12">
        <f t="shared" si="4"/>
        <v>84.112149532710305</v>
      </c>
      <c r="O61" s="12">
        <f t="shared" si="5"/>
        <v>126.1682242990654</v>
      </c>
      <c r="P61" s="34"/>
      <c r="Q61" s="34"/>
      <c r="R61" s="34"/>
      <c r="S61" s="34"/>
      <c r="T61" s="34"/>
      <c r="U61" s="34"/>
      <c r="V61" s="34"/>
      <c r="W61" s="34"/>
      <c r="X61" s="20"/>
    </row>
    <row r="62" spans="1:24" ht="23.4">
      <c r="A62" s="47">
        <v>59</v>
      </c>
      <c r="B62" s="76" t="s">
        <v>202</v>
      </c>
      <c r="C62" s="6">
        <v>120000067947</v>
      </c>
      <c r="D62" s="26">
        <v>243628</v>
      </c>
      <c r="E62" s="76" t="s">
        <v>203</v>
      </c>
      <c r="F62" s="76" t="s">
        <v>204</v>
      </c>
      <c r="G62" s="36">
        <f t="shared" si="21"/>
        <v>100</v>
      </c>
      <c r="H62" s="36">
        <f t="shared" si="22"/>
        <v>7</v>
      </c>
      <c r="I62" s="78">
        <v>107</v>
      </c>
      <c r="J62" s="76" t="s">
        <v>205</v>
      </c>
      <c r="K62" s="34"/>
      <c r="L62" s="77">
        <f t="shared" si="2"/>
        <v>100</v>
      </c>
      <c r="M62" s="12">
        <f t="shared" si="3"/>
        <v>50</v>
      </c>
      <c r="N62" s="12">
        <f t="shared" si="4"/>
        <v>20</v>
      </c>
      <c r="O62" s="12">
        <f t="shared" si="5"/>
        <v>30</v>
      </c>
      <c r="P62" s="34"/>
      <c r="Q62" s="34"/>
      <c r="R62" s="34"/>
      <c r="S62" s="34"/>
      <c r="T62" s="34"/>
      <c r="U62" s="34"/>
      <c r="V62" s="34"/>
      <c r="W62" s="34"/>
      <c r="X62" s="20"/>
    </row>
    <row r="63" spans="1:24" ht="23.4">
      <c r="A63" s="47">
        <v>60</v>
      </c>
      <c r="B63" s="76" t="s">
        <v>206</v>
      </c>
      <c r="C63" s="6">
        <v>120000067964</v>
      </c>
      <c r="D63" s="26">
        <v>276501</v>
      </c>
      <c r="E63" s="76" t="s">
        <v>207</v>
      </c>
      <c r="F63" s="76" t="s">
        <v>208</v>
      </c>
      <c r="G63" s="36">
        <f t="shared" si="21"/>
        <v>150</v>
      </c>
      <c r="H63" s="36">
        <f t="shared" si="22"/>
        <v>10.5</v>
      </c>
      <c r="I63" s="78">
        <v>160.5</v>
      </c>
      <c r="J63" s="76" t="s">
        <v>205</v>
      </c>
      <c r="K63" s="34"/>
      <c r="L63" s="77">
        <f t="shared" si="2"/>
        <v>150</v>
      </c>
      <c r="M63" s="12">
        <f t="shared" si="3"/>
        <v>75</v>
      </c>
      <c r="N63" s="12">
        <f t="shared" si="4"/>
        <v>30</v>
      </c>
      <c r="O63" s="12">
        <f t="shared" si="5"/>
        <v>45</v>
      </c>
      <c r="P63" s="34"/>
      <c r="Q63" s="34"/>
      <c r="R63" s="34"/>
      <c r="S63" s="34"/>
      <c r="T63" s="34"/>
      <c r="U63" s="34"/>
      <c r="V63" s="34"/>
      <c r="W63" s="34"/>
      <c r="X63" s="20"/>
    </row>
    <row r="64" spans="1:24" ht="23.4">
      <c r="A64" s="47">
        <v>61</v>
      </c>
      <c r="B64" s="76" t="s">
        <v>209</v>
      </c>
      <c r="C64" s="6">
        <v>120000067951</v>
      </c>
      <c r="D64" s="26">
        <v>276503</v>
      </c>
      <c r="E64" s="76" t="s">
        <v>210</v>
      </c>
      <c r="F64" s="76" t="s">
        <v>211</v>
      </c>
      <c r="G64" s="36">
        <f t="shared" si="21"/>
        <v>150</v>
      </c>
      <c r="H64" s="36">
        <f t="shared" si="22"/>
        <v>10.5</v>
      </c>
      <c r="I64" s="78">
        <v>160.5</v>
      </c>
      <c r="J64" s="83" t="s">
        <v>180</v>
      </c>
      <c r="K64" s="34"/>
      <c r="L64" s="77">
        <f t="shared" si="2"/>
        <v>150</v>
      </c>
      <c r="M64" s="12">
        <f t="shared" si="3"/>
        <v>75</v>
      </c>
      <c r="N64" s="12">
        <f t="shared" si="4"/>
        <v>30</v>
      </c>
      <c r="O64" s="12">
        <f t="shared" si="5"/>
        <v>45</v>
      </c>
      <c r="P64" s="34"/>
      <c r="Q64" s="34"/>
      <c r="R64" s="34"/>
      <c r="S64" s="34"/>
      <c r="T64" s="34"/>
      <c r="U64" s="34"/>
      <c r="V64" s="34"/>
      <c r="W64" s="34"/>
      <c r="X64" s="20"/>
    </row>
    <row r="65" spans="1:24" ht="23.4">
      <c r="A65" s="47">
        <v>62</v>
      </c>
      <c r="B65" s="76" t="s">
        <v>212</v>
      </c>
      <c r="C65" s="6">
        <v>120000067952</v>
      </c>
      <c r="D65" s="26">
        <v>276503</v>
      </c>
      <c r="E65" s="76" t="s">
        <v>213</v>
      </c>
      <c r="F65" s="76" t="s">
        <v>214</v>
      </c>
      <c r="G65" s="36">
        <f t="shared" si="21"/>
        <v>150</v>
      </c>
      <c r="H65" s="36">
        <f t="shared" si="22"/>
        <v>10.5</v>
      </c>
      <c r="I65" s="78">
        <v>160.5</v>
      </c>
      <c r="J65" s="76" t="s">
        <v>205</v>
      </c>
      <c r="K65" s="34"/>
      <c r="L65" s="77">
        <f t="shared" si="2"/>
        <v>150</v>
      </c>
      <c r="M65" s="12">
        <f t="shared" si="3"/>
        <v>75</v>
      </c>
      <c r="N65" s="12">
        <f t="shared" si="4"/>
        <v>30</v>
      </c>
      <c r="O65" s="12">
        <f t="shared" si="5"/>
        <v>45</v>
      </c>
      <c r="P65" s="34"/>
      <c r="Q65" s="34"/>
      <c r="R65" s="34"/>
      <c r="S65" s="34"/>
      <c r="T65" s="34"/>
      <c r="U65" s="34"/>
      <c r="V65" s="34"/>
      <c r="W65" s="34"/>
      <c r="X65" s="20"/>
    </row>
    <row r="66" spans="1:24" ht="23.4">
      <c r="A66" s="47">
        <v>63</v>
      </c>
      <c r="B66" s="76" t="s">
        <v>215</v>
      </c>
      <c r="C66" s="6">
        <v>120000068041</v>
      </c>
      <c r="D66" s="26">
        <v>243631</v>
      </c>
      <c r="E66" s="76" t="s">
        <v>216</v>
      </c>
      <c r="F66" s="76" t="s">
        <v>217</v>
      </c>
      <c r="G66" s="36">
        <f t="shared" si="21"/>
        <v>100</v>
      </c>
      <c r="H66" s="36">
        <f t="shared" si="22"/>
        <v>7</v>
      </c>
      <c r="I66" s="78">
        <v>107</v>
      </c>
      <c r="J66" s="79" t="s">
        <v>31</v>
      </c>
      <c r="K66" s="34"/>
      <c r="L66" s="77">
        <f t="shared" si="2"/>
        <v>100</v>
      </c>
      <c r="M66" s="12">
        <f t="shared" si="3"/>
        <v>50</v>
      </c>
      <c r="N66" s="12">
        <f t="shared" si="4"/>
        <v>20</v>
      </c>
      <c r="O66" s="12">
        <f t="shared" si="5"/>
        <v>30</v>
      </c>
      <c r="P66" s="34"/>
      <c r="Q66" s="34"/>
      <c r="R66" s="34"/>
      <c r="S66" s="34"/>
      <c r="T66" s="34"/>
      <c r="U66" s="34"/>
      <c r="V66" s="34"/>
      <c r="W66" s="34"/>
      <c r="X66" s="20"/>
    </row>
    <row r="67" spans="1:24" ht="23.4">
      <c r="A67" s="47">
        <v>64</v>
      </c>
      <c r="B67" s="76" t="s">
        <v>218</v>
      </c>
      <c r="C67" s="6">
        <v>120000067957</v>
      </c>
      <c r="D67" s="26">
        <v>243633</v>
      </c>
      <c r="E67" s="76" t="s">
        <v>219</v>
      </c>
      <c r="F67" s="76" t="s">
        <v>220</v>
      </c>
      <c r="G67" s="36">
        <f t="shared" si="21"/>
        <v>150</v>
      </c>
      <c r="H67" s="36">
        <f t="shared" si="22"/>
        <v>10.5</v>
      </c>
      <c r="I67" s="78">
        <v>160.5</v>
      </c>
      <c r="J67" s="76" t="s">
        <v>205</v>
      </c>
      <c r="K67" s="34"/>
      <c r="L67" s="77">
        <f t="shared" si="2"/>
        <v>150</v>
      </c>
      <c r="M67" s="12">
        <f t="shared" si="3"/>
        <v>75</v>
      </c>
      <c r="N67" s="12">
        <f t="shared" si="4"/>
        <v>30</v>
      </c>
      <c r="O67" s="12">
        <f t="shared" si="5"/>
        <v>45</v>
      </c>
      <c r="P67" s="34"/>
      <c r="Q67" s="34"/>
      <c r="R67" s="34"/>
      <c r="S67" s="34"/>
      <c r="T67" s="34"/>
      <c r="U67" s="34"/>
      <c r="V67" s="34"/>
      <c r="W67" s="34"/>
      <c r="X67" s="20"/>
    </row>
    <row r="68" spans="1:24" ht="23.4">
      <c r="A68" s="47">
        <v>65</v>
      </c>
      <c r="B68" s="76" t="s">
        <v>221</v>
      </c>
      <c r="C68" s="6">
        <v>120000067957</v>
      </c>
      <c r="D68" s="26">
        <v>243633</v>
      </c>
      <c r="E68" s="84" t="s">
        <v>222</v>
      </c>
      <c r="F68" s="76" t="s">
        <v>223</v>
      </c>
      <c r="G68" s="36">
        <f t="shared" si="21"/>
        <v>185.98130841121494</v>
      </c>
      <c r="H68" s="36">
        <f t="shared" si="22"/>
        <v>13.01869158878506</v>
      </c>
      <c r="I68" s="78">
        <v>199</v>
      </c>
      <c r="J68" s="76" t="s">
        <v>205</v>
      </c>
      <c r="K68" s="34"/>
      <c r="L68" s="77">
        <f t="shared" ref="L68:L76" si="23">G68</f>
        <v>185.98130841121494</v>
      </c>
      <c r="M68" s="12">
        <f t="shared" ref="M68:M76" si="24">L68-(L68*50/100)</f>
        <v>92.990654205607484</v>
      </c>
      <c r="N68" s="12">
        <f t="shared" ref="N68:N76" si="25">L68-(L68*80/100)</f>
        <v>37.196261682242977</v>
      </c>
      <c r="O68" s="12">
        <f t="shared" ref="O68:O76" si="26">L68-(L68*70/100)</f>
        <v>55.794392523364479</v>
      </c>
      <c r="P68" s="34"/>
      <c r="Q68" s="34"/>
      <c r="R68" s="34"/>
      <c r="S68" s="34"/>
      <c r="T68" s="34"/>
      <c r="U68" s="34"/>
      <c r="V68" s="34"/>
      <c r="W68" s="34"/>
      <c r="X68" s="20"/>
    </row>
    <row r="69" spans="1:24" ht="23.4">
      <c r="A69" s="47">
        <v>66</v>
      </c>
      <c r="B69" s="76" t="s">
        <v>224</v>
      </c>
      <c r="C69" s="6">
        <v>120000067994</v>
      </c>
      <c r="D69" s="26">
        <v>243637</v>
      </c>
      <c r="E69" s="76" t="s">
        <v>225</v>
      </c>
      <c r="F69" s="76" t="s">
        <v>226</v>
      </c>
      <c r="G69" s="36">
        <f t="shared" si="21"/>
        <v>46.728971962616818</v>
      </c>
      <c r="H69" s="36">
        <f t="shared" si="22"/>
        <v>3.2710280373831822</v>
      </c>
      <c r="I69" s="78">
        <v>50</v>
      </c>
      <c r="J69" s="76" t="s">
        <v>205</v>
      </c>
      <c r="K69" s="34"/>
      <c r="L69" s="77">
        <f t="shared" si="23"/>
        <v>46.728971962616818</v>
      </c>
      <c r="M69" s="12">
        <f t="shared" si="24"/>
        <v>23.364485981308409</v>
      </c>
      <c r="N69" s="12">
        <f t="shared" si="25"/>
        <v>9.3457943925233664</v>
      </c>
      <c r="O69" s="12">
        <f t="shared" si="26"/>
        <v>14.018691588785046</v>
      </c>
      <c r="P69" s="34"/>
      <c r="Q69" s="34"/>
      <c r="R69" s="34"/>
      <c r="S69" s="34"/>
      <c r="T69" s="34"/>
      <c r="U69" s="34"/>
      <c r="V69" s="34"/>
      <c r="W69" s="34"/>
      <c r="X69" s="20"/>
    </row>
    <row r="70" spans="1:24" ht="23.4">
      <c r="A70" s="47">
        <v>67</v>
      </c>
      <c r="B70" s="76" t="s">
        <v>227</v>
      </c>
      <c r="C70" s="6">
        <v>120000067995</v>
      </c>
      <c r="D70" s="26">
        <v>243637</v>
      </c>
      <c r="E70" s="76" t="s">
        <v>228</v>
      </c>
      <c r="F70" s="76" t="s">
        <v>229</v>
      </c>
      <c r="G70" s="36">
        <f t="shared" si="21"/>
        <v>46.728971962616818</v>
      </c>
      <c r="H70" s="36">
        <f t="shared" si="22"/>
        <v>3.2710280373831822</v>
      </c>
      <c r="I70" s="78">
        <v>50</v>
      </c>
      <c r="J70" s="76" t="s">
        <v>205</v>
      </c>
      <c r="K70" s="34"/>
      <c r="L70" s="77">
        <f t="shared" si="23"/>
        <v>46.728971962616818</v>
      </c>
      <c r="M70" s="12">
        <f t="shared" si="24"/>
        <v>23.364485981308409</v>
      </c>
      <c r="N70" s="12">
        <f t="shared" si="25"/>
        <v>9.3457943925233664</v>
      </c>
      <c r="O70" s="12">
        <f t="shared" si="26"/>
        <v>14.018691588785046</v>
      </c>
      <c r="P70" s="34"/>
      <c r="Q70" s="34"/>
      <c r="R70" s="34"/>
      <c r="S70" s="34"/>
      <c r="T70" s="34"/>
      <c r="U70" s="34"/>
      <c r="V70" s="34"/>
      <c r="W70" s="34"/>
      <c r="X70" s="20"/>
    </row>
    <row r="71" spans="1:24" ht="23.4">
      <c r="A71" s="47">
        <v>68</v>
      </c>
      <c r="B71" s="76" t="s">
        <v>230</v>
      </c>
      <c r="C71" s="6">
        <v>120000067999</v>
      </c>
      <c r="D71" s="26">
        <v>243638</v>
      </c>
      <c r="E71" s="76" t="s">
        <v>231</v>
      </c>
      <c r="F71" s="76" t="s">
        <v>232</v>
      </c>
      <c r="G71" s="36">
        <f t="shared" si="21"/>
        <v>150</v>
      </c>
      <c r="H71" s="36">
        <f t="shared" si="22"/>
        <v>10.5</v>
      </c>
      <c r="I71" s="78">
        <v>160.5</v>
      </c>
      <c r="J71" s="76" t="s">
        <v>205</v>
      </c>
      <c r="K71" s="34"/>
      <c r="L71" s="77">
        <f t="shared" si="23"/>
        <v>150</v>
      </c>
      <c r="M71" s="12">
        <f t="shared" si="24"/>
        <v>75</v>
      </c>
      <c r="N71" s="12">
        <f t="shared" si="25"/>
        <v>30</v>
      </c>
      <c r="O71" s="12">
        <f t="shared" si="26"/>
        <v>45</v>
      </c>
      <c r="P71" s="34"/>
      <c r="Q71" s="34"/>
      <c r="R71" s="34"/>
      <c r="S71" s="34"/>
      <c r="T71" s="34"/>
      <c r="U71" s="34"/>
      <c r="V71" s="34"/>
      <c r="W71" s="34"/>
      <c r="X71" s="20"/>
    </row>
    <row r="72" spans="1:24" ht="23.4">
      <c r="A72" s="47">
        <v>69</v>
      </c>
      <c r="B72" s="76" t="s">
        <v>233</v>
      </c>
      <c r="C72" s="6">
        <v>120000068001</v>
      </c>
      <c r="D72" s="26">
        <v>243640</v>
      </c>
      <c r="E72" s="76" t="s">
        <v>234</v>
      </c>
      <c r="F72" s="76" t="s">
        <v>235</v>
      </c>
      <c r="G72" s="36">
        <f t="shared" si="21"/>
        <v>100</v>
      </c>
      <c r="H72" s="36">
        <f t="shared" si="22"/>
        <v>7</v>
      </c>
      <c r="I72" s="78">
        <v>107</v>
      </c>
      <c r="J72" s="76" t="s">
        <v>205</v>
      </c>
      <c r="K72" s="34"/>
      <c r="L72" s="77">
        <f t="shared" si="23"/>
        <v>100</v>
      </c>
      <c r="M72" s="12">
        <f t="shared" si="24"/>
        <v>50</v>
      </c>
      <c r="N72" s="12">
        <f t="shared" si="25"/>
        <v>20</v>
      </c>
      <c r="O72" s="12">
        <f t="shared" si="26"/>
        <v>30</v>
      </c>
      <c r="P72" s="34"/>
      <c r="Q72" s="34"/>
      <c r="R72" s="34"/>
      <c r="S72" s="34"/>
      <c r="T72" s="34"/>
      <c r="U72" s="34"/>
      <c r="V72" s="34"/>
      <c r="W72" s="34"/>
      <c r="X72" s="20"/>
    </row>
    <row r="73" spans="1:24" ht="23.4">
      <c r="A73" s="47">
        <v>70</v>
      </c>
      <c r="B73" s="76" t="s">
        <v>236</v>
      </c>
      <c r="C73" s="6">
        <v>120000068006</v>
      </c>
      <c r="D73" s="26">
        <v>243641</v>
      </c>
      <c r="E73" s="76" t="s">
        <v>237</v>
      </c>
      <c r="F73" s="76" t="s">
        <v>238</v>
      </c>
      <c r="G73" s="36">
        <f t="shared" si="21"/>
        <v>250.46728971962617</v>
      </c>
      <c r="H73" s="36">
        <f t="shared" si="22"/>
        <v>17.532710280373834</v>
      </c>
      <c r="I73" s="78">
        <v>268</v>
      </c>
      <c r="J73" s="83" t="s">
        <v>180</v>
      </c>
      <c r="K73" s="34"/>
      <c r="L73" s="77">
        <f t="shared" si="23"/>
        <v>250.46728971962617</v>
      </c>
      <c r="M73" s="12">
        <f t="shared" si="24"/>
        <v>125.23364485981308</v>
      </c>
      <c r="N73" s="12">
        <f t="shared" si="25"/>
        <v>50.093457943925245</v>
      </c>
      <c r="O73" s="12">
        <f t="shared" si="26"/>
        <v>75.140186915887853</v>
      </c>
      <c r="P73" s="34"/>
      <c r="Q73" s="34"/>
      <c r="R73" s="34"/>
      <c r="S73" s="34"/>
      <c r="T73" s="34"/>
      <c r="U73" s="34"/>
      <c r="V73" s="34"/>
      <c r="W73" s="34"/>
      <c r="X73" s="20"/>
    </row>
    <row r="74" spans="1:24" ht="23.4">
      <c r="A74" s="47">
        <v>71</v>
      </c>
      <c r="B74" s="76" t="s">
        <v>239</v>
      </c>
      <c r="C74" s="6">
        <v>120000044729</v>
      </c>
      <c r="D74" s="26">
        <v>243643</v>
      </c>
      <c r="E74" s="76" t="s">
        <v>240</v>
      </c>
      <c r="F74" s="76" t="s">
        <v>241</v>
      </c>
      <c r="G74" s="36">
        <f t="shared" si="21"/>
        <v>150</v>
      </c>
      <c r="H74" s="36">
        <f t="shared" si="22"/>
        <v>10.5</v>
      </c>
      <c r="I74" s="78">
        <v>160.5</v>
      </c>
      <c r="J74" s="76" t="s">
        <v>205</v>
      </c>
      <c r="K74" s="34"/>
      <c r="L74" s="77">
        <f t="shared" si="23"/>
        <v>150</v>
      </c>
      <c r="M74" s="12">
        <f t="shared" si="24"/>
        <v>75</v>
      </c>
      <c r="N74" s="12">
        <f t="shared" si="25"/>
        <v>30</v>
      </c>
      <c r="O74" s="12">
        <f t="shared" si="26"/>
        <v>45</v>
      </c>
      <c r="P74" s="34"/>
      <c r="Q74" s="34"/>
      <c r="R74" s="34"/>
      <c r="S74" s="34"/>
      <c r="T74" s="34"/>
      <c r="U74" s="34"/>
      <c r="V74" s="34"/>
      <c r="W74" s="34"/>
      <c r="X74" s="20"/>
    </row>
    <row r="75" spans="1:24" ht="23.4">
      <c r="A75" s="47">
        <v>72</v>
      </c>
      <c r="B75" s="76" t="s">
        <v>242</v>
      </c>
      <c r="C75" s="6">
        <v>120000068011</v>
      </c>
      <c r="D75" s="26">
        <v>243644</v>
      </c>
      <c r="E75" s="76" t="s">
        <v>243</v>
      </c>
      <c r="F75" s="76" t="s">
        <v>244</v>
      </c>
      <c r="G75" s="36">
        <f t="shared" si="21"/>
        <v>150</v>
      </c>
      <c r="H75" s="36">
        <f t="shared" si="22"/>
        <v>10.5</v>
      </c>
      <c r="I75" s="78">
        <v>160.5</v>
      </c>
      <c r="J75" s="76" t="s">
        <v>205</v>
      </c>
      <c r="K75" s="34"/>
      <c r="L75" s="77">
        <f t="shared" si="23"/>
        <v>150</v>
      </c>
      <c r="M75" s="12">
        <f t="shared" si="24"/>
        <v>75</v>
      </c>
      <c r="N75" s="12">
        <f t="shared" si="25"/>
        <v>30</v>
      </c>
      <c r="O75" s="12">
        <f t="shared" si="26"/>
        <v>45</v>
      </c>
      <c r="P75" s="34"/>
      <c r="Q75" s="34"/>
      <c r="R75" s="34"/>
      <c r="S75" s="34"/>
      <c r="T75" s="34"/>
      <c r="U75" s="34"/>
      <c r="V75" s="34"/>
      <c r="W75" s="34"/>
      <c r="X75" s="20"/>
    </row>
    <row r="76" spans="1:24" ht="23.4">
      <c r="A76" s="47">
        <v>73</v>
      </c>
      <c r="B76" s="76" t="s">
        <v>245</v>
      </c>
      <c r="C76" s="6">
        <v>120000068016</v>
      </c>
      <c r="D76" s="26">
        <v>243645</v>
      </c>
      <c r="E76" s="76" t="s">
        <v>246</v>
      </c>
      <c r="F76" s="76" t="s">
        <v>247</v>
      </c>
      <c r="G76" s="36">
        <f t="shared" si="21"/>
        <v>100</v>
      </c>
      <c r="H76" s="36">
        <f t="shared" si="22"/>
        <v>7</v>
      </c>
      <c r="I76" s="78">
        <v>107</v>
      </c>
      <c r="J76" s="76" t="s">
        <v>205</v>
      </c>
      <c r="K76" s="34"/>
      <c r="L76" s="77">
        <f t="shared" si="23"/>
        <v>100</v>
      </c>
      <c r="M76" s="12">
        <f t="shared" si="24"/>
        <v>50</v>
      </c>
      <c r="N76" s="12">
        <f t="shared" si="25"/>
        <v>20</v>
      </c>
      <c r="O76" s="12">
        <f t="shared" si="26"/>
        <v>30</v>
      </c>
      <c r="P76" s="34"/>
      <c r="Q76" s="34"/>
      <c r="R76" s="34"/>
      <c r="S76" s="34"/>
      <c r="T76" s="34"/>
      <c r="U76" s="34"/>
      <c r="V76" s="34"/>
      <c r="W76" s="34"/>
      <c r="X76" s="20"/>
    </row>
    <row r="77" spans="1:24" ht="23.4">
      <c r="A77" s="34"/>
      <c r="B77" s="34"/>
      <c r="C77" s="20"/>
      <c r="D77" s="51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20"/>
    </row>
    <row r="78" spans="1:24" ht="23.4">
      <c r="A78" s="34"/>
      <c r="B78" s="34"/>
      <c r="C78" s="20"/>
      <c r="D78" s="51"/>
      <c r="E78" s="34"/>
      <c r="F78" s="34"/>
      <c r="G78" s="52">
        <f>SUM(G4:G77)</f>
        <v>10082.182710280373</v>
      </c>
      <c r="H78" s="52">
        <f t="shared" ref="H78:I78" si="27">SUM(H4:H77)</f>
        <v>705.75278971962632</v>
      </c>
      <c r="I78" s="52">
        <f t="shared" si="27"/>
        <v>10787.9355</v>
      </c>
      <c r="J78" s="34"/>
      <c r="K78" s="34"/>
      <c r="L78" s="52">
        <f>SUM(L4:L77)</f>
        <v>10082.182710280373</v>
      </c>
      <c r="M78" s="52">
        <f t="shared" ref="M78:O78" si="28">SUM(M4:M77)</f>
        <v>5041.0913551401864</v>
      </c>
      <c r="N78" s="52">
        <f t="shared" si="28"/>
        <v>2016.4365420560741</v>
      </c>
      <c r="O78" s="52">
        <f t="shared" si="28"/>
        <v>3024.654813084112</v>
      </c>
      <c r="P78" s="34"/>
      <c r="Q78" s="34"/>
      <c r="R78" s="34"/>
      <c r="S78" s="34"/>
      <c r="T78" s="34"/>
      <c r="U78" s="34"/>
      <c r="V78" s="34"/>
      <c r="W78" s="34"/>
      <c r="X78" s="20"/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3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AAEEF3-7D8C-48BA-8D25-54E9F05CECE4}">
  <dimension ref="A1:X38"/>
  <sheetViews>
    <sheetView view="pageBreakPreview" topLeftCell="A16" zoomScale="60" zoomScaleNormal="50" workbookViewId="0">
      <selection activeCell="C2" sqref="C1:C1048576"/>
    </sheetView>
  </sheetViews>
  <sheetFormatPr defaultRowHeight="14.4"/>
  <cols>
    <col min="1" max="1" width="5.6640625" style="53" bestFit="1" customWidth="1"/>
    <col min="2" max="2" width="22" style="53" bestFit="1" customWidth="1"/>
    <col min="3" max="3" width="12.33203125" style="53" bestFit="1" customWidth="1"/>
    <col min="4" max="4" width="14.5546875" style="53" bestFit="1" customWidth="1"/>
    <col min="5" max="5" width="29.88671875" style="53" bestFit="1" customWidth="1"/>
    <col min="6" max="6" width="14.33203125" style="53" bestFit="1" customWidth="1"/>
    <col min="7" max="7" width="15.33203125" style="53" bestFit="1" customWidth="1"/>
    <col min="8" max="8" width="5.88671875" style="53" bestFit="1" customWidth="1"/>
    <col min="9" max="9" width="15.5546875" style="53" bestFit="1" customWidth="1"/>
    <col min="10" max="10" width="18.109375" style="53" bestFit="1" customWidth="1"/>
    <col min="11" max="11" width="2" style="53" customWidth="1"/>
    <col min="12" max="12" width="12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21875" style="53" customWidth="1"/>
    <col min="17" max="17" width="4.44140625" style="53" bestFit="1" customWidth="1"/>
    <col min="18" max="18" width="26.33203125" style="53" bestFit="1" customWidth="1"/>
    <col min="19" max="19" width="18.44140625" style="53" bestFit="1" customWidth="1"/>
    <col min="20" max="20" width="11.33203125" style="53" bestFit="1" customWidth="1"/>
    <col min="21" max="21" width="7.44140625" style="53" bestFit="1" customWidth="1"/>
    <col min="22" max="22" width="9.77734375" style="53" bestFit="1" customWidth="1"/>
    <col min="23" max="23" width="11.21875" style="53" bestFit="1" customWidth="1"/>
    <col min="24" max="24" width="11.33203125" style="53" bestFit="1" customWidth="1"/>
    <col min="25" max="16384" width="8.88671875" style="53"/>
  </cols>
  <sheetData>
    <row r="1" spans="1:24" ht="38.4" customHeight="1">
      <c r="A1" s="278" t="s">
        <v>248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4" ht="23.4">
      <c r="A2" s="280" t="s">
        <v>1</v>
      </c>
      <c r="B2" s="282" t="s">
        <v>2</v>
      </c>
      <c r="C2" s="284" t="s">
        <v>3</v>
      </c>
      <c r="D2" s="286" t="s">
        <v>4</v>
      </c>
      <c r="E2" s="282" t="s">
        <v>5</v>
      </c>
      <c r="F2" s="282" t="s">
        <v>6</v>
      </c>
      <c r="G2" s="288" t="s">
        <v>7</v>
      </c>
      <c r="H2" s="288" t="s">
        <v>8</v>
      </c>
      <c r="I2" s="288" t="s">
        <v>9</v>
      </c>
      <c r="J2" s="288" t="s">
        <v>10</v>
      </c>
      <c r="K2" s="54"/>
      <c r="L2" s="291" t="s">
        <v>11</v>
      </c>
      <c r="M2" s="291" t="s">
        <v>12</v>
      </c>
      <c r="N2" s="291" t="s">
        <v>13</v>
      </c>
      <c r="O2" s="291" t="s">
        <v>14</v>
      </c>
      <c r="P2" s="54"/>
      <c r="Q2" s="290" t="s">
        <v>15</v>
      </c>
      <c r="R2" s="290"/>
      <c r="S2" s="55">
        <f>SUM(L38)</f>
        <v>4598.4299065420564</v>
      </c>
      <c r="T2" s="3"/>
      <c r="U2" s="3"/>
      <c r="V2" s="3"/>
      <c r="W2" s="3"/>
      <c r="X2" s="54"/>
    </row>
    <row r="3" spans="1:24" ht="23.4">
      <c r="A3" s="281"/>
      <c r="B3" s="283"/>
      <c r="C3" s="285"/>
      <c r="D3" s="287"/>
      <c r="E3" s="283"/>
      <c r="F3" s="283"/>
      <c r="G3" s="289"/>
      <c r="H3" s="289"/>
      <c r="I3" s="289"/>
      <c r="J3" s="289"/>
      <c r="K3" s="54"/>
      <c r="L3" s="292"/>
      <c r="M3" s="292"/>
      <c r="N3" s="292"/>
      <c r="O3" s="292"/>
      <c r="P3" s="54"/>
      <c r="Q3" s="290" t="s">
        <v>16</v>
      </c>
      <c r="R3" s="290"/>
      <c r="S3" s="55">
        <f>SUM(M38)</f>
        <v>2299.2149532710282</v>
      </c>
      <c r="T3" s="3"/>
      <c r="U3" s="3"/>
      <c r="V3" s="3"/>
      <c r="W3" s="3"/>
      <c r="X3" s="54"/>
    </row>
    <row r="4" spans="1:24" ht="20.399999999999999">
      <c r="A4" s="88">
        <v>1</v>
      </c>
      <c r="B4" s="38" t="s">
        <v>249</v>
      </c>
      <c r="C4" s="43">
        <v>120000067961</v>
      </c>
      <c r="D4" s="71">
        <v>243633</v>
      </c>
      <c r="E4" s="42" t="s">
        <v>250</v>
      </c>
      <c r="F4" s="42" t="s">
        <v>251</v>
      </c>
      <c r="G4" s="89">
        <f t="shared" ref="G4:G36" si="0">I4/1.07</f>
        <v>100</v>
      </c>
      <c r="H4" s="89">
        <f t="shared" ref="H4:H36" si="1">I4-G4</f>
        <v>7</v>
      </c>
      <c r="I4" s="87">
        <v>107</v>
      </c>
      <c r="J4" s="90" t="s">
        <v>25</v>
      </c>
      <c r="K4" s="91"/>
      <c r="L4" s="85">
        <f t="shared" ref="L4:L36" si="2">G4</f>
        <v>100</v>
      </c>
      <c r="M4" s="92">
        <f t="shared" ref="M4:M36" si="3">L4-(L4*50/100)</f>
        <v>50</v>
      </c>
      <c r="N4" s="92">
        <f t="shared" ref="N4:N36" si="4">L4-(L4*80/100)</f>
        <v>20</v>
      </c>
      <c r="O4" s="92">
        <f t="shared" ref="O4:O36" si="5">L4-(L4*70/100)</f>
        <v>30</v>
      </c>
      <c r="P4" s="91"/>
      <c r="Q4" s="293" t="s">
        <v>21</v>
      </c>
      <c r="R4" s="293"/>
      <c r="S4" s="93">
        <f>S3*25/100</f>
        <v>574.80373831775705</v>
      </c>
      <c r="T4" s="86"/>
      <c r="U4" s="86"/>
      <c r="V4" s="86"/>
      <c r="W4" s="86"/>
      <c r="X4" s="91"/>
    </row>
    <row r="5" spans="1:24" ht="20.399999999999999">
      <c r="A5" s="88">
        <v>2</v>
      </c>
      <c r="B5" s="94" t="s">
        <v>252</v>
      </c>
      <c r="C5" s="95">
        <v>120000067978</v>
      </c>
      <c r="D5" s="96">
        <v>243636</v>
      </c>
      <c r="E5" s="97" t="s">
        <v>253</v>
      </c>
      <c r="F5" s="97" t="s">
        <v>254</v>
      </c>
      <c r="G5" s="98">
        <f t="shared" si="0"/>
        <v>100</v>
      </c>
      <c r="H5" s="89">
        <f t="shared" si="1"/>
        <v>7</v>
      </c>
      <c r="I5" s="87">
        <v>107</v>
      </c>
      <c r="J5" s="87" t="s">
        <v>205</v>
      </c>
      <c r="K5" s="91"/>
      <c r="L5" s="85">
        <f t="shared" si="2"/>
        <v>100</v>
      </c>
      <c r="M5" s="92">
        <f t="shared" si="3"/>
        <v>50</v>
      </c>
      <c r="N5" s="92">
        <f t="shared" si="4"/>
        <v>20</v>
      </c>
      <c r="O5" s="92">
        <f t="shared" si="5"/>
        <v>30</v>
      </c>
      <c r="P5" s="91"/>
      <c r="Q5" s="293" t="s">
        <v>25</v>
      </c>
      <c r="R5" s="293"/>
      <c r="S5" s="93">
        <f>S3*25/100</f>
        <v>574.80373831775705</v>
      </c>
      <c r="T5" s="86"/>
      <c r="U5" s="86"/>
      <c r="V5" s="86"/>
      <c r="W5" s="86"/>
      <c r="X5" s="91"/>
    </row>
    <row r="6" spans="1:24" ht="20.399999999999999">
      <c r="A6" s="88">
        <v>3</v>
      </c>
      <c r="B6" s="94" t="s">
        <v>255</v>
      </c>
      <c r="C6" s="95">
        <v>120000067972</v>
      </c>
      <c r="D6" s="96">
        <v>243636</v>
      </c>
      <c r="E6" s="97" t="s">
        <v>256</v>
      </c>
      <c r="F6" s="97" t="s">
        <v>257</v>
      </c>
      <c r="G6" s="98">
        <f t="shared" si="0"/>
        <v>202.4859813084112</v>
      </c>
      <c r="H6" s="89">
        <f t="shared" si="1"/>
        <v>14.174018691588799</v>
      </c>
      <c r="I6" s="87">
        <v>216.66</v>
      </c>
      <c r="J6" s="87" t="s">
        <v>258</v>
      </c>
      <c r="K6" s="91"/>
      <c r="L6" s="85">
        <f t="shared" si="2"/>
        <v>202.4859813084112</v>
      </c>
      <c r="M6" s="92">
        <f t="shared" si="3"/>
        <v>101.2429906542056</v>
      </c>
      <c r="N6" s="92">
        <f t="shared" si="4"/>
        <v>40.497196261682234</v>
      </c>
      <c r="O6" s="92">
        <f t="shared" si="5"/>
        <v>60.745794392523351</v>
      </c>
      <c r="P6" s="91"/>
      <c r="Q6" s="293" t="s">
        <v>20</v>
      </c>
      <c r="R6" s="293"/>
      <c r="S6" s="93">
        <f>S3*20/100</f>
        <v>459.84299065420566</v>
      </c>
      <c r="T6" s="86"/>
      <c r="U6" s="86"/>
      <c r="V6" s="86"/>
      <c r="W6" s="86"/>
      <c r="X6" s="91"/>
    </row>
    <row r="7" spans="1:24" ht="20.399999999999999">
      <c r="A7" s="88">
        <v>4</v>
      </c>
      <c r="B7" s="94" t="s">
        <v>259</v>
      </c>
      <c r="C7" s="95">
        <v>120000067998</v>
      </c>
      <c r="D7" s="96">
        <v>243638</v>
      </c>
      <c r="E7" s="97" t="s">
        <v>260</v>
      </c>
      <c r="F7" s="97" t="s">
        <v>261</v>
      </c>
      <c r="G7" s="98">
        <f t="shared" si="0"/>
        <v>202.4859813084112</v>
      </c>
      <c r="H7" s="89">
        <f t="shared" si="1"/>
        <v>14.174018691588799</v>
      </c>
      <c r="I7" s="87">
        <v>216.66</v>
      </c>
      <c r="J7" s="87" t="s">
        <v>205</v>
      </c>
      <c r="K7" s="91"/>
      <c r="L7" s="85">
        <f t="shared" si="2"/>
        <v>202.4859813084112</v>
      </c>
      <c r="M7" s="92">
        <f t="shared" si="3"/>
        <v>101.2429906542056</v>
      </c>
      <c r="N7" s="92">
        <f t="shared" si="4"/>
        <v>40.497196261682234</v>
      </c>
      <c r="O7" s="92">
        <f t="shared" si="5"/>
        <v>60.745794392523351</v>
      </c>
      <c r="P7" s="91"/>
      <c r="Q7" s="293" t="s">
        <v>32</v>
      </c>
      <c r="R7" s="293"/>
      <c r="S7" s="93">
        <f>S3*5/100</f>
        <v>114.96074766355142</v>
      </c>
      <c r="T7" s="86"/>
      <c r="U7" s="86"/>
      <c r="V7" s="86"/>
      <c r="W7" s="86"/>
      <c r="X7" s="91"/>
    </row>
    <row r="8" spans="1:24" ht="20.399999999999999">
      <c r="A8" s="88">
        <v>5</v>
      </c>
      <c r="B8" s="94" t="s">
        <v>262</v>
      </c>
      <c r="C8" s="95">
        <v>120000068010</v>
      </c>
      <c r="D8" s="96">
        <v>243643</v>
      </c>
      <c r="E8" s="97" t="s">
        <v>263</v>
      </c>
      <c r="F8" s="97" t="s">
        <v>264</v>
      </c>
      <c r="G8" s="98">
        <f t="shared" si="0"/>
        <v>100</v>
      </c>
      <c r="H8" s="89">
        <f t="shared" si="1"/>
        <v>7</v>
      </c>
      <c r="I8" s="87">
        <v>107</v>
      </c>
      <c r="J8" s="87" t="s">
        <v>205</v>
      </c>
      <c r="K8" s="91"/>
      <c r="L8" s="85">
        <f t="shared" si="2"/>
        <v>100</v>
      </c>
      <c r="M8" s="92">
        <f t="shared" si="3"/>
        <v>50</v>
      </c>
      <c r="N8" s="92">
        <f t="shared" si="4"/>
        <v>20</v>
      </c>
      <c r="O8" s="92">
        <f t="shared" si="5"/>
        <v>30</v>
      </c>
      <c r="P8" s="91"/>
      <c r="Q8" s="293" t="s">
        <v>35</v>
      </c>
      <c r="R8" s="293"/>
      <c r="S8" s="93">
        <f>S3*25/100</f>
        <v>574.80373831775705</v>
      </c>
      <c r="T8" s="86"/>
      <c r="U8" s="86"/>
      <c r="V8" s="86"/>
      <c r="W8" s="86"/>
      <c r="X8" s="91"/>
    </row>
    <row r="9" spans="1:24" ht="23.4">
      <c r="A9" s="88">
        <v>6</v>
      </c>
      <c r="B9" s="94" t="s">
        <v>265</v>
      </c>
      <c r="C9" s="95">
        <v>120000068012</v>
      </c>
      <c r="D9" s="96">
        <v>243644</v>
      </c>
      <c r="E9" s="97" t="s">
        <v>266</v>
      </c>
      <c r="F9" s="97" t="s">
        <v>267</v>
      </c>
      <c r="G9" s="98">
        <f t="shared" si="0"/>
        <v>100</v>
      </c>
      <c r="H9" s="89">
        <f t="shared" si="1"/>
        <v>7</v>
      </c>
      <c r="I9" s="87">
        <v>107</v>
      </c>
      <c r="J9" s="87" t="s">
        <v>205</v>
      </c>
      <c r="K9" s="91"/>
      <c r="L9" s="85">
        <f t="shared" si="2"/>
        <v>100</v>
      </c>
      <c r="M9" s="92">
        <f t="shared" si="3"/>
        <v>50</v>
      </c>
      <c r="N9" s="92">
        <f t="shared" si="4"/>
        <v>20</v>
      </c>
      <c r="O9" s="92">
        <f t="shared" si="5"/>
        <v>30</v>
      </c>
      <c r="P9" s="91"/>
      <c r="Q9" s="290" t="s">
        <v>38</v>
      </c>
      <c r="R9" s="290"/>
      <c r="S9" s="55">
        <f>SUM(N38)</f>
        <v>919.6859813084111</v>
      </c>
      <c r="T9" s="86"/>
      <c r="U9" s="86"/>
      <c r="V9" s="86"/>
      <c r="W9" s="86"/>
      <c r="X9" s="91"/>
    </row>
    <row r="10" spans="1:24" ht="20.399999999999999">
      <c r="A10" s="88">
        <v>7</v>
      </c>
      <c r="B10" s="94" t="s">
        <v>268</v>
      </c>
      <c r="C10" s="95">
        <v>120000068013</v>
      </c>
      <c r="D10" s="96">
        <v>243644</v>
      </c>
      <c r="E10" s="97" t="s">
        <v>269</v>
      </c>
      <c r="F10" s="97" t="s">
        <v>270</v>
      </c>
      <c r="G10" s="98">
        <f t="shared" si="0"/>
        <v>100</v>
      </c>
      <c r="H10" s="89">
        <f t="shared" si="1"/>
        <v>7</v>
      </c>
      <c r="I10" s="87">
        <v>107</v>
      </c>
      <c r="J10" s="87" t="s">
        <v>180</v>
      </c>
      <c r="K10" s="91"/>
      <c r="L10" s="85">
        <f t="shared" si="2"/>
        <v>100</v>
      </c>
      <c r="M10" s="92">
        <f t="shared" si="3"/>
        <v>50</v>
      </c>
      <c r="N10" s="92">
        <f t="shared" si="4"/>
        <v>20</v>
      </c>
      <c r="O10" s="92">
        <f t="shared" si="5"/>
        <v>30</v>
      </c>
      <c r="P10" s="91"/>
      <c r="Q10" s="293" t="s">
        <v>41</v>
      </c>
      <c r="R10" s="293"/>
      <c r="S10" s="93">
        <f>SUM(S9)</f>
        <v>919.6859813084111</v>
      </c>
      <c r="T10" s="86"/>
      <c r="U10" s="86"/>
      <c r="V10" s="86"/>
      <c r="W10" s="86"/>
      <c r="X10" s="91"/>
    </row>
    <row r="11" spans="1:24" ht="23.4">
      <c r="A11" s="88">
        <v>8</v>
      </c>
      <c r="B11" s="94" t="s">
        <v>271</v>
      </c>
      <c r="C11" s="95">
        <v>120000068014</v>
      </c>
      <c r="D11" s="96">
        <v>243645</v>
      </c>
      <c r="E11" s="97" t="s">
        <v>272</v>
      </c>
      <c r="F11" s="97" t="s">
        <v>273</v>
      </c>
      <c r="G11" s="98">
        <f t="shared" si="0"/>
        <v>100</v>
      </c>
      <c r="H11" s="89">
        <f t="shared" si="1"/>
        <v>7</v>
      </c>
      <c r="I11" s="87">
        <v>107</v>
      </c>
      <c r="J11" s="90" t="s">
        <v>25</v>
      </c>
      <c r="K11" s="91"/>
      <c r="L11" s="85">
        <f t="shared" si="2"/>
        <v>100</v>
      </c>
      <c r="M11" s="92">
        <f t="shared" si="3"/>
        <v>50</v>
      </c>
      <c r="N11" s="92">
        <f t="shared" si="4"/>
        <v>20</v>
      </c>
      <c r="O11" s="92">
        <f t="shared" si="5"/>
        <v>30</v>
      </c>
      <c r="P11" s="91"/>
      <c r="Q11" s="290" t="s">
        <v>44</v>
      </c>
      <c r="R11" s="290"/>
      <c r="S11" s="55">
        <f>SUM(O38)</f>
        <v>1379.5289719626167</v>
      </c>
      <c r="T11" s="86"/>
      <c r="U11" s="86"/>
      <c r="V11" s="86"/>
      <c r="W11" s="86"/>
      <c r="X11" s="91"/>
    </row>
    <row r="12" spans="1:24" ht="20.399999999999999">
      <c r="A12" s="88">
        <v>9</v>
      </c>
      <c r="B12" s="94" t="s">
        <v>274</v>
      </c>
      <c r="C12" s="95">
        <v>120000068015</v>
      </c>
      <c r="D12" s="96">
        <v>243645</v>
      </c>
      <c r="E12" s="97" t="s">
        <v>275</v>
      </c>
      <c r="F12" s="97" t="s">
        <v>276</v>
      </c>
      <c r="G12" s="98">
        <f t="shared" si="0"/>
        <v>280.37383177570092</v>
      </c>
      <c r="H12" s="89">
        <f t="shared" si="1"/>
        <v>19.626168224299079</v>
      </c>
      <c r="I12" s="87">
        <v>300</v>
      </c>
      <c r="J12" s="87" t="s">
        <v>205</v>
      </c>
      <c r="K12" s="91"/>
      <c r="L12" s="85">
        <f t="shared" si="2"/>
        <v>280.37383177570092</v>
      </c>
      <c r="M12" s="92">
        <f t="shared" si="3"/>
        <v>140.18691588785046</v>
      </c>
      <c r="N12" s="92">
        <f t="shared" si="4"/>
        <v>56.074766355140184</v>
      </c>
      <c r="O12" s="92">
        <f t="shared" si="5"/>
        <v>84.112149532710276</v>
      </c>
      <c r="P12" s="91"/>
      <c r="Q12" s="293" t="s">
        <v>21</v>
      </c>
      <c r="R12" s="293"/>
      <c r="S12" s="99"/>
      <c r="T12" s="86"/>
      <c r="U12" s="86"/>
      <c r="V12" s="86"/>
      <c r="W12" s="86"/>
      <c r="X12" s="91"/>
    </row>
    <row r="13" spans="1:24" ht="20.399999999999999">
      <c r="A13" s="88">
        <v>10</v>
      </c>
      <c r="B13" s="94" t="s">
        <v>277</v>
      </c>
      <c r="C13" s="95">
        <v>120000068020</v>
      </c>
      <c r="D13" s="96">
        <v>243648</v>
      </c>
      <c r="E13" s="97" t="s">
        <v>278</v>
      </c>
      <c r="F13" s="97" t="s">
        <v>279</v>
      </c>
      <c r="G13" s="98">
        <f t="shared" si="0"/>
        <v>186.91588785046727</v>
      </c>
      <c r="H13" s="89">
        <f t="shared" si="1"/>
        <v>13.084112149532729</v>
      </c>
      <c r="I13" s="87">
        <v>200</v>
      </c>
      <c r="J13" s="87" t="s">
        <v>205</v>
      </c>
      <c r="K13" s="91"/>
      <c r="L13" s="85">
        <f t="shared" si="2"/>
        <v>186.91588785046727</v>
      </c>
      <c r="M13" s="92">
        <f t="shared" si="3"/>
        <v>93.457943925233636</v>
      </c>
      <c r="N13" s="92">
        <f t="shared" si="4"/>
        <v>37.383177570093466</v>
      </c>
      <c r="O13" s="92">
        <f t="shared" si="5"/>
        <v>56.074766355140184</v>
      </c>
      <c r="P13" s="91"/>
      <c r="Q13" s="293" t="s">
        <v>25</v>
      </c>
      <c r="R13" s="293"/>
      <c r="S13" s="99">
        <f>SUM(O4,O11,O15,O23,O28,O31,O32)</f>
        <v>221.07476635514018</v>
      </c>
      <c r="T13" s="86"/>
      <c r="U13" s="86"/>
      <c r="V13" s="86"/>
      <c r="W13" s="86"/>
      <c r="X13" s="91"/>
    </row>
    <row r="14" spans="1:24" ht="20.399999999999999">
      <c r="A14" s="88">
        <v>11</v>
      </c>
      <c r="B14" s="94" t="s">
        <v>280</v>
      </c>
      <c r="C14" s="95">
        <v>120000068018</v>
      </c>
      <c r="D14" s="96">
        <v>243648</v>
      </c>
      <c r="E14" s="97" t="s">
        <v>281</v>
      </c>
      <c r="F14" s="97" t="s">
        <v>282</v>
      </c>
      <c r="G14" s="98">
        <f t="shared" si="0"/>
        <v>100</v>
      </c>
      <c r="H14" s="89">
        <f t="shared" si="1"/>
        <v>7</v>
      </c>
      <c r="I14" s="87">
        <v>107</v>
      </c>
      <c r="J14" s="87" t="s">
        <v>205</v>
      </c>
      <c r="K14" s="91"/>
      <c r="L14" s="85">
        <f t="shared" si="2"/>
        <v>100</v>
      </c>
      <c r="M14" s="92">
        <f t="shared" si="3"/>
        <v>50</v>
      </c>
      <c r="N14" s="92">
        <f t="shared" si="4"/>
        <v>20</v>
      </c>
      <c r="O14" s="92">
        <f t="shared" si="5"/>
        <v>30</v>
      </c>
      <c r="P14" s="91"/>
      <c r="Q14" s="293" t="s">
        <v>20</v>
      </c>
      <c r="R14" s="293"/>
      <c r="S14" s="99">
        <f>SUM(O10,O17:O18,O24)</f>
        <v>160.79439252336448</v>
      </c>
      <c r="T14" s="86"/>
      <c r="U14" s="86"/>
      <c r="V14" s="86"/>
      <c r="W14" s="86"/>
      <c r="X14" s="91"/>
    </row>
    <row r="15" spans="1:24" ht="20.399999999999999">
      <c r="A15" s="88">
        <v>12</v>
      </c>
      <c r="B15" s="94" t="s">
        <v>283</v>
      </c>
      <c r="C15" s="95">
        <v>120000068021</v>
      </c>
      <c r="D15" s="96">
        <v>243649</v>
      </c>
      <c r="E15" s="97" t="s">
        <v>284</v>
      </c>
      <c r="F15" s="97" t="s">
        <v>285</v>
      </c>
      <c r="G15" s="98">
        <f t="shared" si="0"/>
        <v>100</v>
      </c>
      <c r="H15" s="89">
        <f t="shared" si="1"/>
        <v>7</v>
      </c>
      <c r="I15" s="87">
        <v>107</v>
      </c>
      <c r="J15" s="90" t="s">
        <v>25</v>
      </c>
      <c r="K15" s="91"/>
      <c r="L15" s="85">
        <f t="shared" si="2"/>
        <v>100</v>
      </c>
      <c r="M15" s="92">
        <f t="shared" si="3"/>
        <v>50</v>
      </c>
      <c r="N15" s="92">
        <f t="shared" si="4"/>
        <v>20</v>
      </c>
      <c r="O15" s="92">
        <f t="shared" si="5"/>
        <v>30</v>
      </c>
      <c r="P15" s="91"/>
      <c r="Q15" s="293" t="s">
        <v>32</v>
      </c>
      <c r="R15" s="293"/>
      <c r="S15" s="99">
        <f>SUM(O6)</f>
        <v>60.745794392523351</v>
      </c>
      <c r="T15" s="86"/>
      <c r="U15" s="86"/>
      <c r="V15" s="86"/>
      <c r="W15" s="86"/>
      <c r="X15" s="91"/>
    </row>
    <row r="16" spans="1:24" ht="20.399999999999999">
      <c r="A16" s="88">
        <v>13</v>
      </c>
      <c r="B16" s="94" t="s">
        <v>286</v>
      </c>
      <c r="C16" s="95">
        <v>120000039191</v>
      </c>
      <c r="D16" s="96">
        <v>243650</v>
      </c>
      <c r="E16" s="97" t="s">
        <v>287</v>
      </c>
      <c r="F16" s="97" t="s">
        <v>288</v>
      </c>
      <c r="G16" s="98">
        <f t="shared" si="0"/>
        <v>185.98130841121494</v>
      </c>
      <c r="H16" s="89">
        <f t="shared" si="1"/>
        <v>13.01869158878506</v>
      </c>
      <c r="I16" s="87">
        <v>199</v>
      </c>
      <c r="J16" s="100" t="s">
        <v>101</v>
      </c>
      <c r="K16" s="91"/>
      <c r="L16" s="85">
        <f t="shared" si="2"/>
        <v>185.98130841121494</v>
      </c>
      <c r="M16" s="92">
        <f t="shared" si="3"/>
        <v>92.990654205607484</v>
      </c>
      <c r="N16" s="92">
        <f t="shared" si="4"/>
        <v>37.196261682242977</v>
      </c>
      <c r="O16" s="92">
        <f t="shared" si="5"/>
        <v>55.794392523364479</v>
      </c>
      <c r="P16" s="91"/>
      <c r="Q16" s="293" t="s">
        <v>41</v>
      </c>
      <c r="R16" s="293"/>
      <c r="S16" s="99">
        <f>SUM(O5,O7:O9,O12:O14,O16,O19:O21,O25:O27,O29:O30,O33:O36)</f>
        <v>906.91401869158869</v>
      </c>
      <c r="T16" s="86"/>
      <c r="U16" s="86"/>
      <c r="V16" s="86"/>
      <c r="W16" s="86"/>
      <c r="X16" s="91"/>
    </row>
    <row r="17" spans="1:24" ht="20.399999999999999">
      <c r="A17" s="88">
        <v>14</v>
      </c>
      <c r="B17" s="94" t="s">
        <v>289</v>
      </c>
      <c r="C17" s="95">
        <v>120000068026</v>
      </c>
      <c r="D17" s="96">
        <v>243650</v>
      </c>
      <c r="E17" s="97" t="s">
        <v>290</v>
      </c>
      <c r="F17" s="97" t="s">
        <v>291</v>
      </c>
      <c r="G17" s="98">
        <f t="shared" si="0"/>
        <v>100</v>
      </c>
      <c r="H17" s="89">
        <f t="shared" si="1"/>
        <v>7</v>
      </c>
      <c r="I17" s="87">
        <v>107</v>
      </c>
      <c r="J17" s="89" t="s">
        <v>180</v>
      </c>
      <c r="K17" s="91"/>
      <c r="L17" s="85">
        <f t="shared" si="2"/>
        <v>100</v>
      </c>
      <c r="M17" s="92">
        <f t="shared" si="3"/>
        <v>50</v>
      </c>
      <c r="N17" s="92">
        <f t="shared" si="4"/>
        <v>20</v>
      </c>
      <c r="O17" s="92">
        <f t="shared" si="5"/>
        <v>30</v>
      </c>
      <c r="P17" s="91"/>
      <c r="Q17" s="293" t="s">
        <v>58</v>
      </c>
      <c r="R17" s="293"/>
      <c r="S17" s="99"/>
      <c r="T17" s="86"/>
      <c r="U17" s="86"/>
      <c r="V17" s="86"/>
      <c r="W17" s="86"/>
      <c r="X17" s="91"/>
    </row>
    <row r="18" spans="1:24" ht="20.399999999999999">
      <c r="A18" s="88">
        <v>15</v>
      </c>
      <c r="B18" s="94" t="s">
        <v>292</v>
      </c>
      <c r="C18" s="95">
        <v>120000068029</v>
      </c>
      <c r="D18" s="96">
        <v>243650</v>
      </c>
      <c r="E18" s="97" t="s">
        <v>293</v>
      </c>
      <c r="F18" s="97" t="s">
        <v>294</v>
      </c>
      <c r="G18" s="98">
        <f t="shared" si="0"/>
        <v>150</v>
      </c>
      <c r="H18" s="89">
        <f t="shared" si="1"/>
        <v>10.5</v>
      </c>
      <c r="I18" s="87">
        <v>160.5</v>
      </c>
      <c r="J18" s="89" t="s">
        <v>180</v>
      </c>
      <c r="K18" s="91"/>
      <c r="L18" s="85">
        <f t="shared" si="2"/>
        <v>150</v>
      </c>
      <c r="M18" s="92">
        <f t="shared" si="3"/>
        <v>75</v>
      </c>
      <c r="N18" s="92">
        <f t="shared" si="4"/>
        <v>30</v>
      </c>
      <c r="O18" s="92">
        <f t="shared" si="5"/>
        <v>45</v>
      </c>
      <c r="P18" s="91"/>
      <c r="Q18" s="293" t="s">
        <v>61</v>
      </c>
      <c r="R18" s="293"/>
      <c r="S18" s="99">
        <f>SUM(O22)</f>
        <v>30</v>
      </c>
      <c r="T18" s="86"/>
      <c r="U18" s="86"/>
      <c r="V18" s="86"/>
      <c r="W18" s="86"/>
      <c r="X18" s="91"/>
    </row>
    <row r="19" spans="1:24" ht="20.399999999999999">
      <c r="A19" s="88">
        <v>16</v>
      </c>
      <c r="B19" s="94" t="s">
        <v>295</v>
      </c>
      <c r="C19" s="95">
        <v>120000068030</v>
      </c>
      <c r="D19" s="96">
        <v>243650</v>
      </c>
      <c r="E19" s="97" t="s">
        <v>296</v>
      </c>
      <c r="F19" s="97" t="s">
        <v>297</v>
      </c>
      <c r="G19" s="98">
        <f t="shared" si="0"/>
        <v>100</v>
      </c>
      <c r="H19" s="89">
        <f t="shared" si="1"/>
        <v>7</v>
      </c>
      <c r="I19" s="87">
        <v>107</v>
      </c>
      <c r="J19" s="100" t="s">
        <v>101</v>
      </c>
      <c r="K19" s="91"/>
      <c r="L19" s="85">
        <f t="shared" si="2"/>
        <v>100</v>
      </c>
      <c r="M19" s="92">
        <f t="shared" si="3"/>
        <v>50</v>
      </c>
      <c r="N19" s="92">
        <f t="shared" si="4"/>
        <v>20</v>
      </c>
      <c r="O19" s="92">
        <f t="shared" si="5"/>
        <v>30</v>
      </c>
      <c r="P19" s="91"/>
      <c r="Q19" s="86"/>
      <c r="R19" s="86"/>
      <c r="S19" s="86"/>
      <c r="T19" s="86"/>
      <c r="U19" s="86"/>
      <c r="V19" s="86"/>
      <c r="W19" s="86"/>
      <c r="X19" s="91"/>
    </row>
    <row r="20" spans="1:24" ht="23.4">
      <c r="A20" s="88">
        <v>17</v>
      </c>
      <c r="B20" s="38" t="s">
        <v>298</v>
      </c>
      <c r="C20" s="43">
        <v>120000068038</v>
      </c>
      <c r="D20" s="71">
        <v>243651</v>
      </c>
      <c r="E20" s="42" t="s">
        <v>299</v>
      </c>
      <c r="F20" s="42" t="s">
        <v>300</v>
      </c>
      <c r="G20" s="89">
        <f t="shared" si="0"/>
        <v>100</v>
      </c>
      <c r="H20" s="89">
        <f t="shared" si="1"/>
        <v>7</v>
      </c>
      <c r="I20" s="87">
        <v>107</v>
      </c>
      <c r="J20" s="100" t="s">
        <v>101</v>
      </c>
      <c r="K20" s="91"/>
      <c r="L20" s="85">
        <f t="shared" si="2"/>
        <v>100</v>
      </c>
      <c r="M20" s="92">
        <f t="shared" si="3"/>
        <v>50</v>
      </c>
      <c r="N20" s="92">
        <f t="shared" si="4"/>
        <v>20</v>
      </c>
      <c r="O20" s="92">
        <f t="shared" si="5"/>
        <v>30</v>
      </c>
      <c r="P20" s="91"/>
      <c r="Q20" s="294" t="s">
        <v>67</v>
      </c>
      <c r="R20" s="295"/>
      <c r="S20" s="295"/>
      <c r="T20" s="295"/>
      <c r="U20" s="295"/>
      <c r="V20" s="295"/>
      <c r="W20" s="295"/>
      <c r="X20" s="296"/>
    </row>
    <row r="21" spans="1:24" ht="23.4">
      <c r="A21" s="88">
        <v>18</v>
      </c>
      <c r="B21" s="42" t="s">
        <v>301</v>
      </c>
      <c r="C21" s="43">
        <v>120000068054</v>
      </c>
      <c r="D21" s="71">
        <v>243652</v>
      </c>
      <c r="E21" s="42" t="s">
        <v>302</v>
      </c>
      <c r="F21" s="42" t="s">
        <v>303</v>
      </c>
      <c r="G21" s="89">
        <f t="shared" si="0"/>
        <v>100</v>
      </c>
      <c r="H21" s="89">
        <f t="shared" si="1"/>
        <v>7</v>
      </c>
      <c r="I21" s="87">
        <v>107</v>
      </c>
      <c r="J21" s="100" t="s">
        <v>101</v>
      </c>
      <c r="K21" s="91"/>
      <c r="L21" s="85">
        <f t="shared" si="2"/>
        <v>100</v>
      </c>
      <c r="M21" s="92">
        <f t="shared" si="3"/>
        <v>50</v>
      </c>
      <c r="N21" s="92">
        <f t="shared" si="4"/>
        <v>20</v>
      </c>
      <c r="O21" s="92">
        <f t="shared" si="5"/>
        <v>30</v>
      </c>
      <c r="P21" s="91"/>
      <c r="Q21" s="101" t="s">
        <v>70</v>
      </c>
      <c r="R21" s="101" t="s">
        <v>71</v>
      </c>
      <c r="S21" s="101" t="s">
        <v>72</v>
      </c>
      <c r="T21" s="102" t="s">
        <v>73</v>
      </c>
      <c r="U21" s="101" t="s">
        <v>74</v>
      </c>
      <c r="V21" s="101" t="s">
        <v>75</v>
      </c>
      <c r="W21" s="101" t="s">
        <v>76</v>
      </c>
      <c r="X21" s="101" t="s">
        <v>77</v>
      </c>
    </row>
    <row r="22" spans="1:24" ht="20.399999999999999">
      <c r="A22" s="88">
        <v>19</v>
      </c>
      <c r="B22" s="42" t="s">
        <v>304</v>
      </c>
      <c r="C22" s="43">
        <v>120000068055</v>
      </c>
      <c r="D22" s="71">
        <v>243652</v>
      </c>
      <c r="E22" s="42" t="s">
        <v>305</v>
      </c>
      <c r="F22" s="42" t="s">
        <v>306</v>
      </c>
      <c r="G22" s="89">
        <f t="shared" si="0"/>
        <v>100</v>
      </c>
      <c r="H22" s="89">
        <f t="shared" si="1"/>
        <v>7</v>
      </c>
      <c r="I22" s="87">
        <v>107</v>
      </c>
      <c r="J22" s="89" t="s">
        <v>307</v>
      </c>
      <c r="K22" s="91"/>
      <c r="L22" s="85">
        <f t="shared" si="2"/>
        <v>100</v>
      </c>
      <c r="M22" s="92">
        <f t="shared" si="3"/>
        <v>50</v>
      </c>
      <c r="N22" s="92">
        <f t="shared" si="4"/>
        <v>20</v>
      </c>
      <c r="O22" s="92">
        <f t="shared" si="5"/>
        <v>30</v>
      </c>
      <c r="P22" s="86"/>
      <c r="Q22" s="103">
        <v>1</v>
      </c>
      <c r="R22" s="104" t="s">
        <v>21</v>
      </c>
      <c r="S22" s="105" t="s">
        <v>81</v>
      </c>
      <c r="T22" s="106" t="s">
        <v>82</v>
      </c>
      <c r="U22" s="103" t="s">
        <v>83</v>
      </c>
      <c r="V22" s="107">
        <f>SUM(S12,S4)</f>
        <v>574.80373831775705</v>
      </c>
      <c r="W22" s="107">
        <f t="shared" ref="W22:W26" si="6">V22*4%</f>
        <v>22.992149532710283</v>
      </c>
      <c r="X22" s="107">
        <f>(V22-W22)</f>
        <v>551.81158878504675</v>
      </c>
    </row>
    <row r="23" spans="1:24" ht="20.399999999999999">
      <c r="A23" s="88">
        <v>20</v>
      </c>
      <c r="B23" s="42" t="s">
        <v>308</v>
      </c>
      <c r="C23" s="43">
        <v>120000068058</v>
      </c>
      <c r="D23" s="71">
        <v>243653</v>
      </c>
      <c r="E23" s="42" t="s">
        <v>309</v>
      </c>
      <c r="F23" s="42" t="s">
        <v>310</v>
      </c>
      <c r="G23" s="89">
        <f t="shared" si="0"/>
        <v>46.728971962616818</v>
      </c>
      <c r="H23" s="89">
        <f t="shared" si="1"/>
        <v>3.2710280373831822</v>
      </c>
      <c r="I23" s="87">
        <v>50</v>
      </c>
      <c r="J23" s="89" t="s">
        <v>25</v>
      </c>
      <c r="K23" s="91"/>
      <c r="L23" s="85">
        <f t="shared" si="2"/>
        <v>46.728971962616818</v>
      </c>
      <c r="M23" s="92">
        <f t="shared" si="3"/>
        <v>23.364485981308409</v>
      </c>
      <c r="N23" s="92">
        <f t="shared" si="4"/>
        <v>9.3457943925233664</v>
      </c>
      <c r="O23" s="92">
        <f t="shared" si="5"/>
        <v>14.018691588785046</v>
      </c>
      <c r="P23" s="86"/>
      <c r="Q23" s="103">
        <v>2</v>
      </c>
      <c r="R23" s="108" t="s">
        <v>35</v>
      </c>
      <c r="S23" s="105" t="s">
        <v>86</v>
      </c>
      <c r="T23" s="106" t="s">
        <v>82</v>
      </c>
      <c r="U23" s="103" t="s">
        <v>83</v>
      </c>
      <c r="V23" s="107">
        <f>SUM(S8)</f>
        <v>574.80373831775705</v>
      </c>
      <c r="W23" s="107">
        <f t="shared" si="6"/>
        <v>22.992149532710283</v>
      </c>
      <c r="X23" s="107">
        <f t="shared" ref="X23:X29" si="7">(V23-W23)</f>
        <v>551.81158878504675</v>
      </c>
    </row>
    <row r="24" spans="1:24" ht="20.399999999999999">
      <c r="A24" s="88">
        <v>21</v>
      </c>
      <c r="B24" s="42" t="s">
        <v>311</v>
      </c>
      <c r="C24" s="43">
        <v>120000068061</v>
      </c>
      <c r="D24" s="71">
        <v>243654</v>
      </c>
      <c r="E24" s="42" t="s">
        <v>312</v>
      </c>
      <c r="F24" s="42" t="s">
        <v>313</v>
      </c>
      <c r="G24" s="89">
        <f t="shared" si="0"/>
        <v>185.98130841121494</v>
      </c>
      <c r="H24" s="89">
        <f t="shared" si="1"/>
        <v>13.01869158878506</v>
      </c>
      <c r="I24" s="87">
        <v>199</v>
      </c>
      <c r="J24" s="89" t="s">
        <v>180</v>
      </c>
      <c r="K24" s="91"/>
      <c r="L24" s="85">
        <f t="shared" si="2"/>
        <v>185.98130841121494</v>
      </c>
      <c r="M24" s="92">
        <f t="shared" si="3"/>
        <v>92.990654205607484</v>
      </c>
      <c r="N24" s="92">
        <f t="shared" si="4"/>
        <v>37.196261682242977</v>
      </c>
      <c r="O24" s="92">
        <f t="shared" si="5"/>
        <v>55.794392523364479</v>
      </c>
      <c r="P24" s="86"/>
      <c r="Q24" s="103">
        <v>3</v>
      </c>
      <c r="R24" s="104" t="s">
        <v>25</v>
      </c>
      <c r="S24" s="105" t="s">
        <v>90</v>
      </c>
      <c r="T24" s="106" t="s">
        <v>91</v>
      </c>
      <c r="U24" s="103" t="s">
        <v>83</v>
      </c>
      <c r="V24" s="107">
        <f>SUM(S5,S13)</f>
        <v>795.87850467289718</v>
      </c>
      <c r="W24" s="107">
        <f t="shared" si="6"/>
        <v>31.835140186915886</v>
      </c>
      <c r="X24" s="107">
        <f t="shared" si="7"/>
        <v>764.04336448598133</v>
      </c>
    </row>
    <row r="25" spans="1:24" ht="20.399999999999999">
      <c r="A25" s="88">
        <v>22</v>
      </c>
      <c r="B25" s="42" t="s">
        <v>314</v>
      </c>
      <c r="C25" s="43">
        <v>120000013954</v>
      </c>
      <c r="D25" s="71">
        <v>243654</v>
      </c>
      <c r="E25" s="42" t="s">
        <v>315</v>
      </c>
      <c r="F25" s="42" t="s">
        <v>316</v>
      </c>
      <c r="G25" s="89">
        <f t="shared" si="0"/>
        <v>150</v>
      </c>
      <c r="H25" s="89">
        <f t="shared" si="1"/>
        <v>10.5</v>
      </c>
      <c r="I25" s="87">
        <v>160.5</v>
      </c>
      <c r="J25" s="100" t="s">
        <v>101</v>
      </c>
      <c r="K25" s="91"/>
      <c r="L25" s="85">
        <f t="shared" si="2"/>
        <v>150</v>
      </c>
      <c r="M25" s="92">
        <f t="shared" si="3"/>
        <v>75</v>
      </c>
      <c r="N25" s="92">
        <f t="shared" si="4"/>
        <v>30</v>
      </c>
      <c r="O25" s="92">
        <f t="shared" si="5"/>
        <v>45</v>
      </c>
      <c r="P25" s="86"/>
      <c r="Q25" s="103">
        <v>4</v>
      </c>
      <c r="R25" s="104" t="s">
        <v>20</v>
      </c>
      <c r="S25" s="105" t="s">
        <v>90</v>
      </c>
      <c r="T25" s="106" t="s">
        <v>94</v>
      </c>
      <c r="U25" s="103" t="s">
        <v>83</v>
      </c>
      <c r="V25" s="107">
        <f>SUM(S6,S14)</f>
        <v>620.6373831775702</v>
      </c>
      <c r="W25" s="107">
        <f t="shared" si="6"/>
        <v>24.825495327102807</v>
      </c>
      <c r="X25" s="107">
        <f t="shared" si="7"/>
        <v>595.81188785046743</v>
      </c>
    </row>
    <row r="26" spans="1:24" ht="20.399999999999999">
      <c r="A26" s="88">
        <v>23</v>
      </c>
      <c r="B26" s="42" t="s">
        <v>317</v>
      </c>
      <c r="C26" s="43">
        <v>120000068060</v>
      </c>
      <c r="D26" s="71">
        <v>243654</v>
      </c>
      <c r="E26" s="42" t="s">
        <v>318</v>
      </c>
      <c r="F26" s="42" t="s">
        <v>319</v>
      </c>
      <c r="G26" s="89">
        <f t="shared" si="0"/>
        <v>100</v>
      </c>
      <c r="H26" s="89">
        <f t="shared" si="1"/>
        <v>7</v>
      </c>
      <c r="I26" s="87">
        <v>107</v>
      </c>
      <c r="J26" s="100" t="s">
        <v>101</v>
      </c>
      <c r="K26" s="91"/>
      <c r="L26" s="85">
        <f t="shared" si="2"/>
        <v>100</v>
      </c>
      <c r="M26" s="92">
        <f t="shared" si="3"/>
        <v>50</v>
      </c>
      <c r="N26" s="92">
        <f t="shared" si="4"/>
        <v>20</v>
      </c>
      <c r="O26" s="92">
        <f t="shared" si="5"/>
        <v>30</v>
      </c>
      <c r="P26" s="86"/>
      <c r="Q26" s="103">
        <v>5</v>
      </c>
      <c r="R26" s="104" t="s">
        <v>32</v>
      </c>
      <c r="S26" s="105" t="s">
        <v>97</v>
      </c>
      <c r="T26" s="106" t="s">
        <v>98</v>
      </c>
      <c r="U26" s="103" t="s">
        <v>83</v>
      </c>
      <c r="V26" s="107">
        <f>SUM(S7,S15)</f>
        <v>175.70654205607477</v>
      </c>
      <c r="W26" s="107">
        <f t="shared" si="6"/>
        <v>7.0282616822429906</v>
      </c>
      <c r="X26" s="107">
        <f t="shared" si="7"/>
        <v>168.67828037383177</v>
      </c>
    </row>
    <row r="27" spans="1:24" ht="20.399999999999999">
      <c r="A27" s="88">
        <v>24</v>
      </c>
      <c r="B27" s="42" t="s">
        <v>320</v>
      </c>
      <c r="C27" s="43">
        <v>120000068073</v>
      </c>
      <c r="D27" s="71">
        <v>243658</v>
      </c>
      <c r="E27" s="42" t="s">
        <v>321</v>
      </c>
      <c r="F27" s="42" t="s">
        <v>322</v>
      </c>
      <c r="G27" s="89">
        <f t="shared" si="0"/>
        <v>150</v>
      </c>
      <c r="H27" s="89">
        <f t="shared" si="1"/>
        <v>10.5</v>
      </c>
      <c r="I27" s="87">
        <v>160.5</v>
      </c>
      <c r="J27" s="100" t="s">
        <v>101</v>
      </c>
      <c r="K27" s="91"/>
      <c r="L27" s="85">
        <f t="shared" si="2"/>
        <v>150</v>
      </c>
      <c r="M27" s="92">
        <f t="shared" si="3"/>
        <v>75</v>
      </c>
      <c r="N27" s="92">
        <f t="shared" si="4"/>
        <v>30</v>
      </c>
      <c r="O27" s="92">
        <f t="shared" si="5"/>
        <v>45</v>
      </c>
      <c r="P27" s="86"/>
      <c r="Q27" s="103">
        <v>6</v>
      </c>
      <c r="R27" s="104" t="s">
        <v>41</v>
      </c>
      <c r="S27" s="105" t="s">
        <v>101</v>
      </c>
      <c r="T27" s="106" t="s">
        <v>102</v>
      </c>
      <c r="U27" s="103" t="s">
        <v>83</v>
      </c>
      <c r="V27" s="107">
        <f>SUM(S16,S10)</f>
        <v>1826.6</v>
      </c>
      <c r="W27" s="107">
        <f>V27*4%</f>
        <v>73.063999999999993</v>
      </c>
      <c r="X27" s="107">
        <f t="shared" si="7"/>
        <v>1753.5359999999998</v>
      </c>
    </row>
    <row r="28" spans="1:24" ht="20.399999999999999">
      <c r="A28" s="88">
        <v>25</v>
      </c>
      <c r="B28" s="38" t="s">
        <v>323</v>
      </c>
      <c r="C28" s="43">
        <v>120000068093</v>
      </c>
      <c r="D28" s="71">
        <v>243660</v>
      </c>
      <c r="E28" s="42" t="s">
        <v>324</v>
      </c>
      <c r="F28" s="42" t="s">
        <v>325</v>
      </c>
      <c r="G28" s="89">
        <f t="shared" si="0"/>
        <v>100</v>
      </c>
      <c r="H28" s="89">
        <f t="shared" si="1"/>
        <v>7</v>
      </c>
      <c r="I28" s="87">
        <v>107</v>
      </c>
      <c r="J28" s="89" t="s">
        <v>25</v>
      </c>
      <c r="K28" s="91"/>
      <c r="L28" s="85">
        <f t="shared" si="2"/>
        <v>100</v>
      </c>
      <c r="M28" s="92">
        <f t="shared" si="3"/>
        <v>50</v>
      </c>
      <c r="N28" s="92">
        <f t="shared" si="4"/>
        <v>20</v>
      </c>
      <c r="O28" s="92">
        <f t="shared" si="5"/>
        <v>30</v>
      </c>
      <c r="P28" s="86"/>
      <c r="Q28" s="103">
        <v>7</v>
      </c>
      <c r="R28" s="104" t="s">
        <v>58</v>
      </c>
      <c r="S28" s="105" t="s">
        <v>105</v>
      </c>
      <c r="T28" s="106" t="s">
        <v>106</v>
      </c>
      <c r="U28" s="103" t="s">
        <v>83</v>
      </c>
      <c r="V28" s="107">
        <f>SUM(S17)</f>
        <v>0</v>
      </c>
      <c r="W28" s="107">
        <f>V28*4%</f>
        <v>0</v>
      </c>
      <c r="X28" s="107">
        <f t="shared" si="7"/>
        <v>0</v>
      </c>
    </row>
    <row r="29" spans="1:24" ht="20.399999999999999">
      <c r="A29" s="88">
        <v>26</v>
      </c>
      <c r="B29" s="42" t="s">
        <v>326</v>
      </c>
      <c r="C29" s="43">
        <v>120000068094</v>
      </c>
      <c r="D29" s="71">
        <v>243664</v>
      </c>
      <c r="E29" s="42" t="s">
        <v>327</v>
      </c>
      <c r="F29" s="42" t="s">
        <v>328</v>
      </c>
      <c r="G29" s="89">
        <f t="shared" si="0"/>
        <v>100</v>
      </c>
      <c r="H29" s="89">
        <f t="shared" si="1"/>
        <v>7</v>
      </c>
      <c r="I29" s="87">
        <v>107</v>
      </c>
      <c r="J29" s="100" t="s">
        <v>101</v>
      </c>
      <c r="K29" s="91"/>
      <c r="L29" s="85">
        <f t="shared" si="2"/>
        <v>100</v>
      </c>
      <c r="M29" s="92">
        <f t="shared" si="3"/>
        <v>50</v>
      </c>
      <c r="N29" s="92">
        <f t="shared" si="4"/>
        <v>20</v>
      </c>
      <c r="O29" s="92">
        <f t="shared" si="5"/>
        <v>30</v>
      </c>
      <c r="P29" s="86"/>
      <c r="Q29" s="103">
        <v>8</v>
      </c>
      <c r="R29" s="104" t="s">
        <v>61</v>
      </c>
      <c r="S29" s="105" t="s">
        <v>109</v>
      </c>
      <c r="T29" s="106" t="s">
        <v>110</v>
      </c>
      <c r="U29" s="103" t="s">
        <v>83</v>
      </c>
      <c r="V29" s="107">
        <f>SUM(S18)</f>
        <v>30</v>
      </c>
      <c r="W29" s="107">
        <f>V29*4%</f>
        <v>1.2</v>
      </c>
      <c r="X29" s="107">
        <f t="shared" si="7"/>
        <v>28.8</v>
      </c>
    </row>
    <row r="30" spans="1:24" ht="21" thickBot="1">
      <c r="A30" s="88">
        <v>27</v>
      </c>
      <c r="B30" s="42" t="s">
        <v>329</v>
      </c>
      <c r="C30" s="43">
        <v>120000068097</v>
      </c>
      <c r="D30" s="71">
        <v>243664</v>
      </c>
      <c r="E30" s="42" t="s">
        <v>330</v>
      </c>
      <c r="F30" s="42" t="s">
        <v>331</v>
      </c>
      <c r="G30" s="89">
        <f t="shared" si="0"/>
        <v>200</v>
      </c>
      <c r="H30" s="89">
        <f t="shared" si="1"/>
        <v>14</v>
      </c>
      <c r="I30" s="87">
        <v>214</v>
      </c>
      <c r="J30" s="100" t="s">
        <v>101</v>
      </c>
      <c r="K30" s="91"/>
      <c r="L30" s="85">
        <f t="shared" si="2"/>
        <v>200</v>
      </c>
      <c r="M30" s="92">
        <f t="shared" si="3"/>
        <v>100</v>
      </c>
      <c r="N30" s="92">
        <f t="shared" si="4"/>
        <v>40</v>
      </c>
      <c r="O30" s="92">
        <f t="shared" si="5"/>
        <v>60</v>
      </c>
      <c r="P30" s="86"/>
      <c r="Q30" s="86"/>
      <c r="R30" s="86"/>
      <c r="S30" s="86"/>
      <c r="T30" s="86"/>
      <c r="U30" s="109" t="s">
        <v>113</v>
      </c>
      <c r="V30" s="110">
        <f>SUM(V22:V29)</f>
        <v>4598.4299065420564</v>
      </c>
      <c r="W30" s="110">
        <f t="shared" ref="W30:X30" si="8">SUM(W22:W29)</f>
        <v>183.93719626168223</v>
      </c>
      <c r="X30" s="110">
        <f t="shared" si="8"/>
        <v>4414.492710280374</v>
      </c>
    </row>
    <row r="31" spans="1:24" ht="21" thickTop="1">
      <c r="A31" s="88">
        <v>28</v>
      </c>
      <c r="B31" s="42" t="s">
        <v>332</v>
      </c>
      <c r="C31" s="43">
        <v>120000068100</v>
      </c>
      <c r="D31" s="71">
        <v>243666</v>
      </c>
      <c r="E31" s="42" t="s">
        <v>333</v>
      </c>
      <c r="F31" s="42" t="s">
        <v>334</v>
      </c>
      <c r="G31" s="89">
        <f t="shared" si="0"/>
        <v>150</v>
      </c>
      <c r="H31" s="89">
        <f t="shared" si="1"/>
        <v>10.5</v>
      </c>
      <c r="I31" s="87">
        <v>160.5</v>
      </c>
      <c r="J31" s="89" t="s">
        <v>25</v>
      </c>
      <c r="K31" s="91"/>
      <c r="L31" s="85">
        <f t="shared" si="2"/>
        <v>150</v>
      </c>
      <c r="M31" s="92">
        <f t="shared" si="3"/>
        <v>75</v>
      </c>
      <c r="N31" s="92">
        <f t="shared" si="4"/>
        <v>30</v>
      </c>
      <c r="O31" s="92">
        <f t="shared" si="5"/>
        <v>45</v>
      </c>
      <c r="P31" s="86"/>
      <c r="Q31" s="111"/>
      <c r="R31" s="111"/>
      <c r="S31" s="111"/>
      <c r="T31" s="111"/>
      <c r="U31" s="111"/>
      <c r="V31" s="111"/>
      <c r="W31" s="111"/>
      <c r="X31" s="86"/>
    </row>
    <row r="32" spans="1:24" ht="20.399999999999999">
      <c r="A32" s="88">
        <v>29</v>
      </c>
      <c r="B32" s="42" t="s">
        <v>335</v>
      </c>
      <c r="C32" s="43">
        <v>120000055066</v>
      </c>
      <c r="D32" s="71">
        <v>243668</v>
      </c>
      <c r="E32" s="42" t="s">
        <v>336</v>
      </c>
      <c r="F32" s="42" t="s">
        <v>337</v>
      </c>
      <c r="G32" s="89">
        <f t="shared" si="0"/>
        <v>140.18691588785046</v>
      </c>
      <c r="H32" s="89">
        <f t="shared" si="1"/>
        <v>9.8130841121495394</v>
      </c>
      <c r="I32" s="87">
        <v>150</v>
      </c>
      <c r="J32" s="89" t="s">
        <v>25</v>
      </c>
      <c r="K32" s="91"/>
      <c r="L32" s="85">
        <f t="shared" si="2"/>
        <v>140.18691588785046</v>
      </c>
      <c r="M32" s="92">
        <f t="shared" si="3"/>
        <v>70.09345794392523</v>
      </c>
      <c r="N32" s="92">
        <f t="shared" si="4"/>
        <v>28.037383177570092</v>
      </c>
      <c r="O32" s="92">
        <f t="shared" si="5"/>
        <v>42.056074766355138</v>
      </c>
      <c r="P32" s="86"/>
      <c r="Q32" s="111"/>
      <c r="R32" s="111"/>
      <c r="S32" s="111"/>
      <c r="T32" s="111"/>
      <c r="U32" s="111"/>
      <c r="V32" s="111"/>
      <c r="W32" s="111"/>
      <c r="X32" s="86"/>
    </row>
    <row r="33" spans="1:24" ht="20.399999999999999">
      <c r="A33" s="88">
        <v>30</v>
      </c>
      <c r="B33" s="42" t="s">
        <v>338</v>
      </c>
      <c r="C33" s="43">
        <v>120000068104</v>
      </c>
      <c r="D33" s="71">
        <v>243668</v>
      </c>
      <c r="E33" s="42" t="s">
        <v>339</v>
      </c>
      <c r="F33" s="42" t="s">
        <v>340</v>
      </c>
      <c r="G33" s="89">
        <f t="shared" si="0"/>
        <v>150</v>
      </c>
      <c r="H33" s="89">
        <f t="shared" si="1"/>
        <v>10.5</v>
      </c>
      <c r="I33" s="87">
        <v>160.5</v>
      </c>
      <c r="J33" s="100" t="s">
        <v>101</v>
      </c>
      <c r="K33" s="91"/>
      <c r="L33" s="85">
        <f t="shared" si="2"/>
        <v>150</v>
      </c>
      <c r="M33" s="92">
        <f t="shared" si="3"/>
        <v>75</v>
      </c>
      <c r="N33" s="92">
        <f t="shared" si="4"/>
        <v>30</v>
      </c>
      <c r="O33" s="92">
        <f t="shared" si="5"/>
        <v>45</v>
      </c>
      <c r="P33" s="86"/>
      <c r="Q33" s="111"/>
      <c r="R33" s="111"/>
      <c r="S33" s="111"/>
      <c r="T33" s="111"/>
      <c r="U33" s="111"/>
      <c r="V33" s="111"/>
      <c r="W33" s="111"/>
      <c r="X33" s="86"/>
    </row>
    <row r="34" spans="1:24" ht="20.399999999999999">
      <c r="A34" s="88">
        <v>31</v>
      </c>
      <c r="B34" s="42" t="s">
        <v>341</v>
      </c>
      <c r="C34" s="43">
        <v>120000068105</v>
      </c>
      <c r="D34" s="71">
        <v>243668</v>
      </c>
      <c r="E34" s="42" t="s">
        <v>342</v>
      </c>
      <c r="F34" s="42" t="s">
        <v>343</v>
      </c>
      <c r="G34" s="89">
        <f t="shared" si="0"/>
        <v>327.10280373831773</v>
      </c>
      <c r="H34" s="89">
        <f t="shared" si="1"/>
        <v>22.897196261682268</v>
      </c>
      <c r="I34" s="87">
        <v>350</v>
      </c>
      <c r="J34" s="100" t="s">
        <v>101</v>
      </c>
      <c r="K34" s="91"/>
      <c r="L34" s="85">
        <f t="shared" si="2"/>
        <v>327.10280373831773</v>
      </c>
      <c r="M34" s="92">
        <f t="shared" si="3"/>
        <v>163.55140186915887</v>
      </c>
      <c r="N34" s="92">
        <f t="shared" si="4"/>
        <v>65.420560747663558</v>
      </c>
      <c r="O34" s="92">
        <f t="shared" si="5"/>
        <v>98.130841121495308</v>
      </c>
      <c r="P34" s="86"/>
      <c r="Q34" s="111"/>
      <c r="R34" s="111"/>
      <c r="S34" s="111"/>
      <c r="T34" s="111"/>
      <c r="U34" s="111"/>
      <c r="V34" s="111"/>
      <c r="W34" s="111"/>
      <c r="X34" s="86"/>
    </row>
    <row r="35" spans="1:24" ht="20.399999999999999">
      <c r="A35" s="88">
        <v>32</v>
      </c>
      <c r="B35" s="38" t="s">
        <v>344</v>
      </c>
      <c r="C35" s="43">
        <v>120000068111</v>
      </c>
      <c r="D35" s="71">
        <v>243670</v>
      </c>
      <c r="E35" s="42" t="s">
        <v>345</v>
      </c>
      <c r="F35" s="42" t="s">
        <v>346</v>
      </c>
      <c r="G35" s="89">
        <f t="shared" si="0"/>
        <v>150</v>
      </c>
      <c r="H35" s="89">
        <f t="shared" si="1"/>
        <v>10.5</v>
      </c>
      <c r="I35" s="87">
        <v>160.5</v>
      </c>
      <c r="J35" s="100" t="s">
        <v>101</v>
      </c>
      <c r="K35" s="91"/>
      <c r="L35" s="85">
        <f t="shared" si="2"/>
        <v>150</v>
      </c>
      <c r="M35" s="92">
        <f t="shared" si="3"/>
        <v>75</v>
      </c>
      <c r="N35" s="92">
        <f t="shared" si="4"/>
        <v>30</v>
      </c>
      <c r="O35" s="92">
        <f t="shared" si="5"/>
        <v>45</v>
      </c>
      <c r="P35" s="86"/>
      <c r="Q35" s="111"/>
      <c r="R35" s="111"/>
      <c r="S35" s="111"/>
      <c r="T35" s="111"/>
      <c r="U35" s="111"/>
      <c r="V35" s="111"/>
      <c r="W35" s="111"/>
      <c r="X35" s="86"/>
    </row>
    <row r="36" spans="1:24" ht="20.399999999999999">
      <c r="A36" s="88">
        <v>33</v>
      </c>
      <c r="B36" s="42" t="s">
        <v>347</v>
      </c>
      <c r="C36" s="43">
        <v>120000038600</v>
      </c>
      <c r="D36" s="71">
        <v>243671</v>
      </c>
      <c r="E36" s="42" t="s">
        <v>348</v>
      </c>
      <c r="F36" s="42" t="s">
        <v>349</v>
      </c>
      <c r="G36" s="89">
        <f t="shared" si="0"/>
        <v>140.18691588785046</v>
      </c>
      <c r="H36" s="89">
        <f t="shared" si="1"/>
        <v>9.8130841121495394</v>
      </c>
      <c r="I36" s="87">
        <v>150</v>
      </c>
      <c r="J36" s="100" t="s">
        <v>101</v>
      </c>
      <c r="K36" s="91"/>
      <c r="L36" s="85">
        <f t="shared" si="2"/>
        <v>140.18691588785046</v>
      </c>
      <c r="M36" s="92">
        <f t="shared" si="3"/>
        <v>70.09345794392523</v>
      </c>
      <c r="N36" s="92">
        <f t="shared" si="4"/>
        <v>28.037383177570092</v>
      </c>
      <c r="O36" s="92">
        <f t="shared" si="5"/>
        <v>42.056074766355138</v>
      </c>
      <c r="P36" s="86"/>
      <c r="Q36" s="111"/>
      <c r="R36" s="111"/>
      <c r="S36" s="111"/>
      <c r="T36" s="111"/>
      <c r="U36" s="111"/>
      <c r="V36" s="111"/>
      <c r="W36" s="111"/>
      <c r="X36" s="86"/>
    </row>
    <row r="37" spans="1:24" ht="19.8">
      <c r="A37" s="111"/>
      <c r="B37" s="111"/>
      <c r="C37" s="111"/>
      <c r="D37" s="111"/>
      <c r="E37" s="111"/>
      <c r="F37" s="111"/>
      <c r="G37" s="111"/>
      <c r="H37" s="111"/>
      <c r="I37" s="111"/>
      <c r="J37" s="112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1"/>
      <c r="V37" s="111"/>
      <c r="W37" s="111"/>
      <c r="X37" s="86"/>
    </row>
    <row r="38" spans="1:24" ht="23.4">
      <c r="A38" s="73"/>
      <c r="B38" s="73"/>
      <c r="C38" s="73"/>
      <c r="D38" s="73"/>
      <c r="E38" s="73"/>
      <c r="F38" s="73"/>
      <c r="G38" s="73"/>
      <c r="H38" s="73"/>
      <c r="I38" s="73"/>
      <c r="J38" s="113"/>
      <c r="K38" s="73"/>
      <c r="L38" s="114">
        <f>SUM(L4:L37)</f>
        <v>4598.4299065420564</v>
      </c>
      <c r="M38" s="114">
        <f t="shared" ref="M38:O38" si="9">SUM(M4:M37)</f>
        <v>2299.2149532710282</v>
      </c>
      <c r="N38" s="114">
        <f t="shared" si="9"/>
        <v>919.6859813084111</v>
      </c>
      <c r="O38" s="114">
        <f t="shared" si="9"/>
        <v>1379.5289719626167</v>
      </c>
      <c r="P38" s="73"/>
      <c r="Q38" s="73"/>
      <c r="R38" s="73"/>
      <c r="S38" s="73"/>
      <c r="T38" s="73"/>
      <c r="U38" s="73"/>
      <c r="V38" s="73"/>
      <c r="W38" s="73"/>
      <c r="X38" s="3"/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4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F2443-10FA-4A89-9775-4E46FB2AA267}">
  <dimension ref="A1:AB51"/>
  <sheetViews>
    <sheetView view="pageBreakPreview" zoomScale="60" zoomScaleNormal="70" workbookViewId="0">
      <selection activeCell="C9" sqref="C1:C1048576"/>
    </sheetView>
  </sheetViews>
  <sheetFormatPr defaultRowHeight="14.4"/>
  <cols>
    <col min="1" max="1" width="5.6640625" style="53" bestFit="1" customWidth="1"/>
    <col min="2" max="2" width="24.5546875" style="53" bestFit="1" customWidth="1"/>
    <col min="3" max="3" width="13.109375" style="53" bestFit="1" customWidth="1"/>
    <col min="4" max="4" width="16.44140625" style="53" bestFit="1" customWidth="1"/>
    <col min="5" max="5" width="31.77734375" style="53" bestFit="1" customWidth="1"/>
    <col min="6" max="6" width="16" style="53" bestFit="1" customWidth="1"/>
    <col min="7" max="7" width="15.5546875" style="53" bestFit="1" customWidth="1"/>
    <col min="8" max="8" width="7.77734375" style="53" bestFit="1" customWidth="1"/>
    <col min="9" max="9" width="15.6640625" style="53" bestFit="1" customWidth="1"/>
    <col min="10" max="10" width="19.77734375" style="53" bestFit="1" customWidth="1"/>
    <col min="11" max="11" width="2.33203125" style="53" customWidth="1"/>
    <col min="12" max="12" width="12.21875" style="53" bestFit="1" customWidth="1"/>
    <col min="13" max="13" width="11.77734375" style="53" bestFit="1" customWidth="1"/>
    <col min="14" max="14" width="15.109375" style="53" bestFit="1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45" customHeight="1">
      <c r="A1" s="278" t="s">
        <v>350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116"/>
      <c r="Z1" s="116"/>
      <c r="AA1" s="116"/>
      <c r="AB1" s="116"/>
    </row>
    <row r="2" spans="1:28" ht="23.4">
      <c r="A2" s="280" t="s">
        <v>1</v>
      </c>
      <c r="B2" s="297" t="s">
        <v>2</v>
      </c>
      <c r="C2" s="299" t="s">
        <v>3</v>
      </c>
      <c r="D2" s="300" t="s">
        <v>4</v>
      </c>
      <c r="E2" s="297" t="s">
        <v>5</v>
      </c>
      <c r="F2" s="297" t="s">
        <v>6</v>
      </c>
      <c r="G2" s="298" t="s">
        <v>7</v>
      </c>
      <c r="H2" s="298" t="s">
        <v>8</v>
      </c>
      <c r="I2" s="298" t="s">
        <v>9</v>
      </c>
      <c r="J2" s="298" t="s">
        <v>10</v>
      </c>
      <c r="K2" s="54"/>
      <c r="L2" s="291" t="s">
        <v>11</v>
      </c>
      <c r="M2" s="291" t="s">
        <v>12</v>
      </c>
      <c r="N2" s="291" t="s">
        <v>13</v>
      </c>
      <c r="O2" s="291" t="s">
        <v>14</v>
      </c>
      <c r="P2" s="54"/>
      <c r="Q2" s="290" t="s">
        <v>15</v>
      </c>
      <c r="R2" s="290"/>
      <c r="S2" s="55">
        <f>SUM(L51)</f>
        <v>6959.8128037383149</v>
      </c>
      <c r="T2" s="3"/>
      <c r="U2" s="3"/>
      <c r="V2" s="3"/>
      <c r="W2" s="3"/>
      <c r="X2" s="54"/>
    </row>
    <row r="3" spans="1:28" ht="23.4">
      <c r="A3" s="281"/>
      <c r="B3" s="297"/>
      <c r="C3" s="299"/>
      <c r="D3" s="300"/>
      <c r="E3" s="297"/>
      <c r="F3" s="297"/>
      <c r="G3" s="298"/>
      <c r="H3" s="298"/>
      <c r="I3" s="298"/>
      <c r="J3" s="298"/>
      <c r="K3" s="54"/>
      <c r="L3" s="292"/>
      <c r="M3" s="292"/>
      <c r="N3" s="292"/>
      <c r="O3" s="292"/>
      <c r="P3" s="54"/>
      <c r="Q3" s="290" t="s">
        <v>16</v>
      </c>
      <c r="R3" s="290"/>
      <c r="S3" s="55">
        <f>SUM(M51)</f>
        <v>3479.9064018691574</v>
      </c>
      <c r="T3" s="3"/>
      <c r="U3" s="3"/>
      <c r="V3" s="3"/>
      <c r="W3" s="3"/>
      <c r="X3" s="54"/>
    </row>
    <row r="4" spans="1:28" ht="23.4">
      <c r="A4" s="56">
        <v>1</v>
      </c>
      <c r="B4" s="61" t="s">
        <v>351</v>
      </c>
      <c r="C4" s="117">
        <v>120000061979</v>
      </c>
      <c r="D4" s="118">
        <v>243622</v>
      </c>
      <c r="E4" s="61" t="s">
        <v>352</v>
      </c>
      <c r="F4" s="61" t="s">
        <v>353</v>
      </c>
      <c r="G4" s="65">
        <f t="shared" ref="G4:G13" si="0">I4/1.07</f>
        <v>185.98130841121494</v>
      </c>
      <c r="H4" s="65">
        <f t="shared" ref="H4:H13" si="1">I4-G4</f>
        <v>13.01869158878506</v>
      </c>
      <c r="I4" s="60">
        <v>199</v>
      </c>
      <c r="J4" s="119" t="s">
        <v>25</v>
      </c>
      <c r="K4" s="54"/>
      <c r="L4" s="11">
        <f t="shared" ref="L4:L49" si="2">G4</f>
        <v>185.98130841121494</v>
      </c>
      <c r="M4" s="57">
        <f t="shared" ref="M4:M49" si="3">L4-(L4*50/100)</f>
        <v>92.990654205607484</v>
      </c>
      <c r="N4" s="57">
        <f t="shared" ref="N4:N49" si="4">L4-(L4*80/100)</f>
        <v>37.196261682242977</v>
      </c>
      <c r="O4" s="57">
        <f t="shared" ref="O4:O49" si="5">L4-(L4*70/100)</f>
        <v>55.794392523364479</v>
      </c>
      <c r="P4" s="54"/>
      <c r="Q4" s="301" t="s">
        <v>21</v>
      </c>
      <c r="R4" s="301"/>
      <c r="S4" s="58">
        <f>S3*25/100</f>
        <v>869.97660046728936</v>
      </c>
      <c r="T4" s="3"/>
      <c r="U4" s="3"/>
      <c r="V4" s="3"/>
      <c r="W4" s="3"/>
      <c r="X4" s="54"/>
    </row>
    <row r="5" spans="1:28" ht="23.4">
      <c r="A5" s="56">
        <v>2</v>
      </c>
      <c r="B5" s="61" t="s">
        <v>354</v>
      </c>
      <c r="C5" s="117">
        <v>120000067945</v>
      </c>
      <c r="D5" s="118">
        <v>243626</v>
      </c>
      <c r="E5" s="61" t="s">
        <v>355</v>
      </c>
      <c r="F5" s="129" t="s">
        <v>477</v>
      </c>
      <c r="G5" s="65">
        <f t="shared" si="0"/>
        <v>185.98130841121494</v>
      </c>
      <c r="H5" s="65">
        <f t="shared" si="1"/>
        <v>13.01869158878506</v>
      </c>
      <c r="I5" s="60">
        <v>199</v>
      </c>
      <c r="J5" s="38" t="s">
        <v>205</v>
      </c>
      <c r="K5" s="54"/>
      <c r="L5" s="11">
        <f t="shared" si="2"/>
        <v>185.98130841121494</v>
      </c>
      <c r="M5" s="57">
        <f t="shared" si="3"/>
        <v>92.990654205607484</v>
      </c>
      <c r="N5" s="57">
        <f t="shared" si="4"/>
        <v>37.196261682242977</v>
      </c>
      <c r="O5" s="57">
        <f t="shared" si="5"/>
        <v>55.794392523364479</v>
      </c>
      <c r="P5" s="54"/>
      <c r="Q5" s="301" t="s">
        <v>25</v>
      </c>
      <c r="R5" s="301"/>
      <c r="S5" s="58">
        <f>S3*25/100</f>
        <v>869.97660046728936</v>
      </c>
      <c r="T5" s="3"/>
      <c r="U5" s="3"/>
      <c r="V5" s="3"/>
      <c r="W5" s="3"/>
      <c r="X5" s="54"/>
    </row>
    <row r="6" spans="1:28" ht="23.4">
      <c r="A6" s="56">
        <v>3</v>
      </c>
      <c r="B6" s="61" t="s">
        <v>356</v>
      </c>
      <c r="C6" s="117">
        <v>120000067953</v>
      </c>
      <c r="D6" s="118">
        <v>243631</v>
      </c>
      <c r="E6" s="61" t="s">
        <v>357</v>
      </c>
      <c r="F6" s="129" t="s">
        <v>477</v>
      </c>
      <c r="G6" s="65">
        <f t="shared" si="0"/>
        <v>185.98130841121494</v>
      </c>
      <c r="H6" s="65">
        <f t="shared" si="1"/>
        <v>13.01869158878506</v>
      </c>
      <c r="I6" s="60">
        <v>199</v>
      </c>
      <c r="J6" s="120" t="s">
        <v>180</v>
      </c>
      <c r="K6" s="54"/>
      <c r="L6" s="11">
        <f t="shared" si="2"/>
        <v>185.98130841121494</v>
      </c>
      <c r="M6" s="57">
        <f t="shared" si="3"/>
        <v>92.990654205607484</v>
      </c>
      <c r="N6" s="57">
        <f t="shared" si="4"/>
        <v>37.196261682242977</v>
      </c>
      <c r="O6" s="57">
        <f t="shared" si="5"/>
        <v>55.794392523364479</v>
      </c>
      <c r="P6" s="54"/>
      <c r="Q6" s="301" t="s">
        <v>20</v>
      </c>
      <c r="R6" s="301"/>
      <c r="S6" s="58">
        <f>S3*20/100</f>
        <v>695.98128037383151</v>
      </c>
      <c r="T6" s="3"/>
      <c r="U6" s="3"/>
      <c r="V6" s="3"/>
      <c r="W6" s="3"/>
      <c r="X6" s="54"/>
    </row>
    <row r="7" spans="1:28" ht="23.4">
      <c r="A7" s="56">
        <v>4</v>
      </c>
      <c r="B7" s="61" t="s">
        <v>358</v>
      </c>
      <c r="C7" s="117">
        <v>120000067965</v>
      </c>
      <c r="D7" s="118">
        <v>243635</v>
      </c>
      <c r="E7" s="61" t="s">
        <v>359</v>
      </c>
      <c r="F7" s="61" t="s">
        <v>360</v>
      </c>
      <c r="G7" s="65">
        <f t="shared" si="0"/>
        <v>100</v>
      </c>
      <c r="H7" s="65">
        <f t="shared" si="1"/>
        <v>7</v>
      </c>
      <c r="I7" s="60">
        <v>107</v>
      </c>
      <c r="J7" s="120" t="s">
        <v>25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301" t="s">
        <v>32</v>
      </c>
      <c r="R7" s="301"/>
      <c r="S7" s="58">
        <f>S3*5/100</f>
        <v>173.99532009345788</v>
      </c>
      <c r="T7" s="3"/>
      <c r="U7" s="3"/>
      <c r="V7" s="3"/>
      <c r="W7" s="3"/>
      <c r="X7" s="54"/>
    </row>
    <row r="8" spans="1:28" ht="23.4">
      <c r="A8" s="56">
        <v>5</v>
      </c>
      <c r="B8" s="61" t="s">
        <v>361</v>
      </c>
      <c r="C8" s="117">
        <v>120000067986</v>
      </c>
      <c r="D8" s="118">
        <v>243636</v>
      </c>
      <c r="E8" s="61" t="s">
        <v>362</v>
      </c>
      <c r="F8" s="61" t="s">
        <v>360</v>
      </c>
      <c r="G8" s="65">
        <f t="shared" si="0"/>
        <v>100</v>
      </c>
      <c r="H8" s="65">
        <f t="shared" si="1"/>
        <v>7</v>
      </c>
      <c r="I8" s="60">
        <v>107</v>
      </c>
      <c r="J8" s="38" t="s">
        <v>205</v>
      </c>
      <c r="K8" s="54"/>
      <c r="L8" s="11">
        <f t="shared" si="2"/>
        <v>100</v>
      </c>
      <c r="M8" s="57">
        <f t="shared" si="3"/>
        <v>50</v>
      </c>
      <c r="N8" s="57">
        <f t="shared" si="4"/>
        <v>20</v>
      </c>
      <c r="O8" s="57">
        <f t="shared" si="5"/>
        <v>30</v>
      </c>
      <c r="P8" s="54"/>
      <c r="Q8" s="301" t="s">
        <v>35</v>
      </c>
      <c r="R8" s="301"/>
      <c r="S8" s="58">
        <f>S3*25/100</f>
        <v>869.97660046728936</v>
      </c>
      <c r="T8" s="3"/>
      <c r="U8" s="3"/>
      <c r="V8" s="3"/>
      <c r="W8" s="3"/>
      <c r="X8" s="54"/>
    </row>
    <row r="9" spans="1:28" ht="23.4">
      <c r="A9" s="56">
        <v>6</v>
      </c>
      <c r="B9" s="61" t="s">
        <v>363</v>
      </c>
      <c r="C9" s="117">
        <v>120000067996</v>
      </c>
      <c r="D9" s="118">
        <v>243637</v>
      </c>
      <c r="E9" s="61" t="s">
        <v>364</v>
      </c>
      <c r="F9" s="130" t="s">
        <v>477</v>
      </c>
      <c r="G9" s="65">
        <f t="shared" si="0"/>
        <v>100</v>
      </c>
      <c r="H9" s="65">
        <f t="shared" si="1"/>
        <v>7</v>
      </c>
      <c r="I9" s="60">
        <v>107</v>
      </c>
      <c r="J9" s="38" t="s">
        <v>205</v>
      </c>
      <c r="K9" s="54"/>
      <c r="L9" s="11">
        <f t="shared" si="2"/>
        <v>100</v>
      </c>
      <c r="M9" s="57">
        <f t="shared" si="3"/>
        <v>50</v>
      </c>
      <c r="N9" s="57">
        <f t="shared" si="4"/>
        <v>20</v>
      </c>
      <c r="O9" s="57">
        <f t="shared" si="5"/>
        <v>30</v>
      </c>
      <c r="P9" s="54"/>
      <c r="Q9" s="290" t="s">
        <v>38</v>
      </c>
      <c r="R9" s="290"/>
      <c r="S9" s="55">
        <f>SUM(N51)</f>
        <v>1391.962560747663</v>
      </c>
      <c r="T9" s="3"/>
      <c r="U9" s="3"/>
      <c r="V9" s="3"/>
      <c r="W9" s="3"/>
      <c r="X9" s="54"/>
    </row>
    <row r="10" spans="1:28" s="75" customFormat="1" ht="21.6" customHeight="1">
      <c r="A10" s="4">
        <v>7</v>
      </c>
      <c r="B10" s="79" t="s">
        <v>365</v>
      </c>
      <c r="C10" s="150">
        <v>120000068000</v>
      </c>
      <c r="D10" s="151">
        <v>243638</v>
      </c>
      <c r="E10" s="79" t="s">
        <v>366</v>
      </c>
      <c r="F10" s="76" t="s">
        <v>477</v>
      </c>
      <c r="G10" s="36">
        <f t="shared" si="0"/>
        <v>185.98130841121494</v>
      </c>
      <c r="H10" s="36">
        <f t="shared" si="1"/>
        <v>13.01869158878506</v>
      </c>
      <c r="I10" s="78">
        <v>199</v>
      </c>
      <c r="J10" s="152" t="s">
        <v>180</v>
      </c>
      <c r="K10" s="1"/>
      <c r="L10" s="77">
        <f t="shared" si="2"/>
        <v>185.98130841121494</v>
      </c>
      <c r="M10" s="12">
        <f t="shared" si="3"/>
        <v>92.990654205607484</v>
      </c>
      <c r="N10" s="12">
        <f t="shared" si="4"/>
        <v>37.196261682242977</v>
      </c>
      <c r="O10" s="12">
        <f t="shared" si="5"/>
        <v>55.794392523364479</v>
      </c>
      <c r="P10" s="1"/>
      <c r="Q10" s="274" t="s">
        <v>41</v>
      </c>
      <c r="R10" s="274"/>
      <c r="S10" s="13">
        <f>SUM(S9)</f>
        <v>1391.962560747663</v>
      </c>
      <c r="T10" s="20"/>
      <c r="U10" s="20"/>
      <c r="V10" s="20"/>
      <c r="W10" s="20"/>
      <c r="X10" s="1"/>
    </row>
    <row r="11" spans="1:28" ht="23.4">
      <c r="A11" s="56">
        <v>8</v>
      </c>
      <c r="B11" s="61" t="s">
        <v>367</v>
      </c>
      <c r="C11" s="117">
        <v>120000068009</v>
      </c>
      <c r="D11" s="118">
        <v>243642</v>
      </c>
      <c r="E11" s="61" t="s">
        <v>368</v>
      </c>
      <c r="F11" s="130" t="s">
        <v>477</v>
      </c>
      <c r="G11" s="65">
        <f t="shared" si="0"/>
        <v>185.98130841121494</v>
      </c>
      <c r="H11" s="65">
        <f t="shared" si="1"/>
        <v>13.01869158878506</v>
      </c>
      <c r="I11" s="60">
        <v>199</v>
      </c>
      <c r="J11" s="120" t="s">
        <v>180</v>
      </c>
      <c r="K11" s="54"/>
      <c r="L11" s="11">
        <f t="shared" si="2"/>
        <v>185.98130841121494</v>
      </c>
      <c r="M11" s="57">
        <f t="shared" si="3"/>
        <v>92.990654205607484</v>
      </c>
      <c r="N11" s="57">
        <f t="shared" si="4"/>
        <v>37.196261682242977</v>
      </c>
      <c r="O11" s="57">
        <f t="shared" si="5"/>
        <v>55.794392523364479</v>
      </c>
      <c r="P11" s="54"/>
      <c r="Q11" s="290" t="s">
        <v>44</v>
      </c>
      <c r="R11" s="290"/>
      <c r="S11" s="55">
        <f>SUM(O51)</f>
        <v>2087.9438411214946</v>
      </c>
      <c r="T11" s="3"/>
      <c r="U11" s="3"/>
      <c r="V11" s="3"/>
      <c r="W11" s="3"/>
      <c r="X11" s="54"/>
    </row>
    <row r="12" spans="1:28" ht="23.4">
      <c r="A12" s="56">
        <v>9</v>
      </c>
      <c r="B12" s="61" t="s">
        <v>283</v>
      </c>
      <c r="C12" s="117">
        <v>120000068021</v>
      </c>
      <c r="D12" s="118">
        <v>243649</v>
      </c>
      <c r="E12" s="61" t="s">
        <v>284</v>
      </c>
      <c r="F12" s="61" t="s">
        <v>285</v>
      </c>
      <c r="G12" s="65">
        <f t="shared" si="0"/>
        <v>100</v>
      </c>
      <c r="H12" s="65">
        <f t="shared" si="1"/>
        <v>7</v>
      </c>
      <c r="I12" s="60">
        <v>107</v>
      </c>
      <c r="J12" s="120" t="s">
        <v>25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301" t="s">
        <v>21</v>
      </c>
      <c r="R12" s="301"/>
      <c r="S12" s="62">
        <f>SUM(O41)</f>
        <v>30</v>
      </c>
      <c r="T12" s="3"/>
      <c r="U12" s="3"/>
      <c r="V12" s="3"/>
      <c r="W12" s="3"/>
      <c r="X12" s="54"/>
    </row>
    <row r="13" spans="1:28" ht="23.4">
      <c r="A13" s="56">
        <v>10</v>
      </c>
      <c r="B13" s="61" t="s">
        <v>369</v>
      </c>
      <c r="C13" s="117">
        <v>120000068103</v>
      </c>
      <c r="D13" s="118">
        <v>243649</v>
      </c>
      <c r="E13" s="61" t="s">
        <v>370</v>
      </c>
      <c r="F13" s="61" t="s">
        <v>371</v>
      </c>
      <c r="G13" s="65">
        <f t="shared" si="0"/>
        <v>100</v>
      </c>
      <c r="H13" s="65">
        <f t="shared" si="1"/>
        <v>7</v>
      </c>
      <c r="I13" s="60">
        <v>107</v>
      </c>
      <c r="J13" s="120" t="s">
        <v>25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01" t="s">
        <v>25</v>
      </c>
      <c r="R13" s="301"/>
      <c r="S13" s="62">
        <f>SUM(O4,O7,O12,O13,O28,O37,O39,O42,O48,O49)</f>
        <v>379.62577570093458</v>
      </c>
      <c r="T13" s="3"/>
      <c r="U13" s="3"/>
      <c r="V13" s="3"/>
      <c r="W13" s="3"/>
      <c r="X13" s="54"/>
    </row>
    <row r="14" spans="1:28" ht="23.4">
      <c r="A14" s="56">
        <v>11</v>
      </c>
      <c r="B14" s="61" t="s">
        <v>311</v>
      </c>
      <c r="C14" s="117">
        <v>120000068061</v>
      </c>
      <c r="D14" s="118">
        <v>243654</v>
      </c>
      <c r="E14" s="61" t="s">
        <v>312</v>
      </c>
      <c r="F14" s="61" t="s">
        <v>313</v>
      </c>
      <c r="G14" s="60">
        <v>150</v>
      </c>
      <c r="H14" s="60">
        <v>10.5</v>
      </c>
      <c r="I14" s="60">
        <v>160.5</v>
      </c>
      <c r="J14" s="121" t="s">
        <v>101</v>
      </c>
      <c r="K14" s="54"/>
      <c r="L14" s="11">
        <f t="shared" si="2"/>
        <v>150</v>
      </c>
      <c r="M14" s="57">
        <f t="shared" si="3"/>
        <v>75</v>
      </c>
      <c r="N14" s="57">
        <f t="shared" si="4"/>
        <v>30</v>
      </c>
      <c r="O14" s="57">
        <f t="shared" si="5"/>
        <v>45</v>
      </c>
      <c r="P14" s="54"/>
      <c r="Q14" s="301" t="s">
        <v>20</v>
      </c>
      <c r="R14" s="301"/>
      <c r="S14" s="62">
        <f>SUM(O6,O10,O11,O18,O23,O27,O34,O36,O40)</f>
        <v>418.17757009345792</v>
      </c>
      <c r="T14" s="3"/>
      <c r="U14" s="3"/>
      <c r="V14" s="3"/>
      <c r="W14" s="3"/>
      <c r="X14" s="54"/>
    </row>
    <row r="15" spans="1:28" ht="23.4">
      <c r="A15" s="56">
        <v>12</v>
      </c>
      <c r="B15" s="61" t="s">
        <v>372</v>
      </c>
      <c r="C15" s="117">
        <v>120000068066</v>
      </c>
      <c r="D15" s="118">
        <v>243654</v>
      </c>
      <c r="E15" s="61" t="s">
        <v>373</v>
      </c>
      <c r="F15" s="61" t="s">
        <v>374</v>
      </c>
      <c r="G15" s="60">
        <v>150</v>
      </c>
      <c r="H15" s="60">
        <v>10.5</v>
      </c>
      <c r="I15" s="60">
        <v>160.5</v>
      </c>
      <c r="J15" s="122" t="s">
        <v>101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301" t="s">
        <v>32</v>
      </c>
      <c r="R15" s="301"/>
      <c r="S15" s="62">
        <f>SUM(O24,O29)</f>
        <v>130.09345794392524</v>
      </c>
      <c r="T15" s="3"/>
      <c r="U15" s="3"/>
      <c r="V15" s="3"/>
      <c r="W15" s="3"/>
      <c r="X15" s="54"/>
    </row>
    <row r="16" spans="1:28" ht="23.4">
      <c r="A16" s="56">
        <v>13</v>
      </c>
      <c r="B16" s="61" t="s">
        <v>375</v>
      </c>
      <c r="C16" s="117">
        <v>120000068067</v>
      </c>
      <c r="D16" s="118">
        <v>243654</v>
      </c>
      <c r="E16" s="61" t="s">
        <v>376</v>
      </c>
      <c r="F16" s="61" t="s">
        <v>377</v>
      </c>
      <c r="G16" s="60">
        <v>150</v>
      </c>
      <c r="H16" s="60">
        <v>10.5</v>
      </c>
      <c r="I16" s="60">
        <v>160.5</v>
      </c>
      <c r="J16" s="122" t="s">
        <v>101</v>
      </c>
      <c r="K16" s="54"/>
      <c r="L16" s="11">
        <f t="shared" si="2"/>
        <v>150</v>
      </c>
      <c r="M16" s="57">
        <f t="shared" si="3"/>
        <v>75</v>
      </c>
      <c r="N16" s="57">
        <f t="shared" si="4"/>
        <v>30</v>
      </c>
      <c r="O16" s="57">
        <f t="shared" si="5"/>
        <v>45</v>
      </c>
      <c r="P16" s="54"/>
      <c r="Q16" s="301" t="s">
        <v>41</v>
      </c>
      <c r="R16" s="301"/>
      <c r="S16" s="62">
        <f>SUM(O5,O8,O9,O14:O17,O19,O26,O30,O32:O33,O35,O38,O43:O47)</f>
        <v>904.62647663551411</v>
      </c>
      <c r="T16" s="3"/>
      <c r="U16" s="3"/>
      <c r="V16" s="3"/>
      <c r="W16" s="3"/>
      <c r="X16" s="54"/>
    </row>
    <row r="17" spans="1:24" ht="23.4">
      <c r="A17" s="56">
        <v>14</v>
      </c>
      <c r="B17" s="61" t="s">
        <v>378</v>
      </c>
      <c r="C17" s="117">
        <v>120000068065</v>
      </c>
      <c r="D17" s="118">
        <v>243654</v>
      </c>
      <c r="E17" s="61" t="s">
        <v>379</v>
      </c>
      <c r="F17" s="61" t="s">
        <v>380</v>
      </c>
      <c r="G17" s="65">
        <f t="shared" ref="G17:G32" si="6">I17/1.07</f>
        <v>200</v>
      </c>
      <c r="H17" s="65">
        <f t="shared" ref="H17:H45" si="7">I17-G17</f>
        <v>14</v>
      </c>
      <c r="I17" s="60">
        <v>214</v>
      </c>
      <c r="J17" s="38" t="s">
        <v>101</v>
      </c>
      <c r="K17" s="54"/>
      <c r="L17" s="11">
        <f t="shared" si="2"/>
        <v>200</v>
      </c>
      <c r="M17" s="57">
        <f t="shared" si="3"/>
        <v>100</v>
      </c>
      <c r="N17" s="57">
        <f t="shared" si="4"/>
        <v>40</v>
      </c>
      <c r="O17" s="57">
        <f t="shared" si="5"/>
        <v>60</v>
      </c>
      <c r="P17" s="54"/>
      <c r="Q17" s="301" t="s">
        <v>58</v>
      </c>
      <c r="R17" s="301"/>
      <c r="S17" s="62"/>
      <c r="T17" s="3"/>
      <c r="U17" s="3"/>
      <c r="V17" s="3"/>
      <c r="W17" s="3"/>
      <c r="X17" s="54"/>
    </row>
    <row r="18" spans="1:24" ht="23.4">
      <c r="A18" s="56">
        <v>15</v>
      </c>
      <c r="B18" s="123" t="s">
        <v>381</v>
      </c>
      <c r="C18" s="124">
        <v>120000021736</v>
      </c>
      <c r="D18" s="118">
        <v>243655</v>
      </c>
      <c r="E18" s="123" t="s">
        <v>382</v>
      </c>
      <c r="F18" s="129" t="s">
        <v>477</v>
      </c>
      <c r="G18" s="65">
        <f t="shared" si="6"/>
        <v>185.98130841121494</v>
      </c>
      <c r="H18" s="65">
        <f t="shared" si="7"/>
        <v>13.01869158878506</v>
      </c>
      <c r="I18" s="60">
        <v>199</v>
      </c>
      <c r="J18" s="120" t="s">
        <v>180</v>
      </c>
      <c r="K18" s="54"/>
      <c r="L18" s="11">
        <f t="shared" si="2"/>
        <v>185.98130841121494</v>
      </c>
      <c r="M18" s="57">
        <f t="shared" si="3"/>
        <v>92.990654205607484</v>
      </c>
      <c r="N18" s="57">
        <f t="shared" si="4"/>
        <v>37.196261682242977</v>
      </c>
      <c r="O18" s="57">
        <f t="shared" si="5"/>
        <v>55.794392523364479</v>
      </c>
      <c r="P18" s="54"/>
      <c r="Q18" s="301" t="s">
        <v>61</v>
      </c>
      <c r="R18" s="301"/>
      <c r="S18" s="62">
        <f>SUM(O20:O22,O25,O31)</f>
        <v>225.42056074766353</v>
      </c>
      <c r="T18" s="3"/>
      <c r="U18" s="3"/>
      <c r="V18" s="3"/>
      <c r="W18" s="3"/>
      <c r="X18" s="54"/>
    </row>
    <row r="19" spans="1:24" ht="23.4">
      <c r="A19" s="56">
        <v>16</v>
      </c>
      <c r="B19" s="123" t="s">
        <v>383</v>
      </c>
      <c r="C19" s="124">
        <v>120000066910</v>
      </c>
      <c r="D19" s="118">
        <v>243656</v>
      </c>
      <c r="E19" s="123" t="s">
        <v>384</v>
      </c>
      <c r="F19" s="129" t="s">
        <v>477</v>
      </c>
      <c r="G19" s="65">
        <f t="shared" si="6"/>
        <v>185.98130841121494</v>
      </c>
      <c r="H19" s="65">
        <f t="shared" si="7"/>
        <v>13.01869158878506</v>
      </c>
      <c r="I19" s="60">
        <v>199</v>
      </c>
      <c r="J19" s="38" t="s">
        <v>101</v>
      </c>
      <c r="K19" s="54"/>
      <c r="L19" s="11">
        <f t="shared" si="2"/>
        <v>185.98130841121494</v>
      </c>
      <c r="M19" s="57">
        <f t="shared" si="3"/>
        <v>92.990654205607484</v>
      </c>
      <c r="N19" s="57">
        <f t="shared" si="4"/>
        <v>37.196261682242977</v>
      </c>
      <c r="O19" s="57">
        <f t="shared" si="5"/>
        <v>55.794392523364479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3.4">
      <c r="A20" s="56">
        <v>17</v>
      </c>
      <c r="B20" s="123" t="s">
        <v>385</v>
      </c>
      <c r="C20" s="124">
        <v>120000068069</v>
      </c>
      <c r="D20" s="118">
        <v>243657</v>
      </c>
      <c r="E20" s="123" t="s">
        <v>386</v>
      </c>
      <c r="F20" s="129" t="s">
        <v>386</v>
      </c>
      <c r="G20" s="65">
        <f t="shared" si="6"/>
        <v>185.98130841121494</v>
      </c>
      <c r="H20" s="65">
        <f t="shared" si="7"/>
        <v>13.01869158878506</v>
      </c>
      <c r="I20" s="60">
        <v>199</v>
      </c>
      <c r="J20" s="120" t="s">
        <v>387</v>
      </c>
      <c r="K20" s="54"/>
      <c r="L20" s="11">
        <f t="shared" si="2"/>
        <v>185.98130841121494</v>
      </c>
      <c r="M20" s="57">
        <f t="shared" si="3"/>
        <v>92.990654205607484</v>
      </c>
      <c r="N20" s="57">
        <f t="shared" si="4"/>
        <v>37.196261682242977</v>
      </c>
      <c r="O20" s="57">
        <f t="shared" si="5"/>
        <v>55.794392523364479</v>
      </c>
      <c r="P20" s="54"/>
      <c r="Q20" s="302" t="s">
        <v>67</v>
      </c>
      <c r="R20" s="303"/>
      <c r="S20" s="303"/>
      <c r="T20" s="303"/>
      <c r="U20" s="303"/>
      <c r="V20" s="303"/>
      <c r="W20" s="303"/>
      <c r="X20" s="304"/>
    </row>
    <row r="21" spans="1:24" ht="23.4">
      <c r="A21" s="56">
        <v>18</v>
      </c>
      <c r="B21" s="123" t="s">
        <v>388</v>
      </c>
      <c r="C21" s="124">
        <v>120000028964</v>
      </c>
      <c r="D21" s="118">
        <v>243657</v>
      </c>
      <c r="E21" s="123" t="s">
        <v>389</v>
      </c>
      <c r="F21" s="129" t="s">
        <v>389</v>
      </c>
      <c r="G21" s="65">
        <f t="shared" si="6"/>
        <v>185.98130841121494</v>
      </c>
      <c r="H21" s="65">
        <f t="shared" si="7"/>
        <v>13.01869158878506</v>
      </c>
      <c r="I21" s="60">
        <v>199</v>
      </c>
      <c r="J21" s="120" t="s">
        <v>387</v>
      </c>
      <c r="K21" s="54"/>
      <c r="L21" s="11">
        <f t="shared" si="2"/>
        <v>185.98130841121494</v>
      </c>
      <c r="M21" s="57">
        <f t="shared" si="3"/>
        <v>92.990654205607484</v>
      </c>
      <c r="N21" s="57">
        <f t="shared" si="4"/>
        <v>37.196261682242977</v>
      </c>
      <c r="O21" s="57">
        <f t="shared" si="5"/>
        <v>55.794392523364479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3.4">
      <c r="A22" s="56">
        <v>19</v>
      </c>
      <c r="B22" s="123" t="s">
        <v>390</v>
      </c>
      <c r="C22" s="124">
        <v>120000062551</v>
      </c>
      <c r="D22" s="118">
        <v>243658</v>
      </c>
      <c r="E22" s="123" t="s">
        <v>391</v>
      </c>
      <c r="F22" s="129" t="s">
        <v>391</v>
      </c>
      <c r="G22" s="65">
        <f t="shared" si="6"/>
        <v>185.98130841121494</v>
      </c>
      <c r="H22" s="65">
        <f t="shared" si="7"/>
        <v>13.01869158878506</v>
      </c>
      <c r="I22" s="60">
        <v>199</v>
      </c>
      <c r="J22" s="120" t="s">
        <v>387</v>
      </c>
      <c r="K22" s="54"/>
      <c r="L22" s="11">
        <f t="shared" si="2"/>
        <v>185.98130841121494</v>
      </c>
      <c r="M22" s="57">
        <f t="shared" si="3"/>
        <v>92.990654205607484</v>
      </c>
      <c r="N22" s="57">
        <f t="shared" si="4"/>
        <v>37.196261682242977</v>
      </c>
      <c r="O22" s="57">
        <f t="shared" si="5"/>
        <v>55.794392523364479</v>
      </c>
      <c r="P22" s="3"/>
      <c r="Q22" s="66">
        <v>1</v>
      </c>
      <c r="R22" s="67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899.97660046728936</v>
      </c>
      <c r="W22" s="70">
        <f t="shared" ref="W22:W26" si="8">V22*4%</f>
        <v>35.999064018691577</v>
      </c>
      <c r="X22" s="70">
        <f>(V22-W22)</f>
        <v>863.97753644859779</v>
      </c>
    </row>
    <row r="23" spans="1:24" ht="23.4">
      <c r="A23" s="56">
        <v>20</v>
      </c>
      <c r="B23" s="123" t="s">
        <v>392</v>
      </c>
      <c r="C23" s="124">
        <v>120000068085</v>
      </c>
      <c r="D23" s="118">
        <v>243661</v>
      </c>
      <c r="E23" s="123" t="s">
        <v>393</v>
      </c>
      <c r="F23" s="123" t="s">
        <v>394</v>
      </c>
      <c r="G23" s="65">
        <f t="shared" si="6"/>
        <v>100</v>
      </c>
      <c r="H23" s="65">
        <f t="shared" si="7"/>
        <v>7</v>
      </c>
      <c r="I23" s="60">
        <v>107</v>
      </c>
      <c r="J23" s="120" t="s">
        <v>180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869.97660046728936</v>
      </c>
      <c r="W23" s="70">
        <f t="shared" si="8"/>
        <v>34.799064018691574</v>
      </c>
      <c r="X23" s="70">
        <f t="shared" ref="X23:X29" si="9">(V23-W23)</f>
        <v>835.17753644859783</v>
      </c>
    </row>
    <row r="24" spans="1:24" ht="23.4">
      <c r="A24" s="56">
        <v>21</v>
      </c>
      <c r="B24" s="123" t="s">
        <v>395</v>
      </c>
      <c r="C24" s="124">
        <v>120000068098</v>
      </c>
      <c r="D24" s="118">
        <v>243665</v>
      </c>
      <c r="E24" s="123" t="s">
        <v>396</v>
      </c>
      <c r="F24" s="123" t="s">
        <v>397</v>
      </c>
      <c r="G24" s="65">
        <f t="shared" si="6"/>
        <v>200</v>
      </c>
      <c r="H24" s="65">
        <f t="shared" si="7"/>
        <v>14</v>
      </c>
      <c r="I24" s="60">
        <v>214</v>
      </c>
      <c r="J24" s="120" t="s">
        <v>258</v>
      </c>
      <c r="K24" s="54"/>
      <c r="L24" s="11">
        <f t="shared" si="2"/>
        <v>200</v>
      </c>
      <c r="M24" s="57">
        <f t="shared" si="3"/>
        <v>100</v>
      </c>
      <c r="N24" s="57">
        <f t="shared" si="4"/>
        <v>40</v>
      </c>
      <c r="O24" s="57">
        <f t="shared" si="5"/>
        <v>60</v>
      </c>
      <c r="P24" s="3"/>
      <c r="Q24" s="66">
        <v>3</v>
      </c>
      <c r="R24" s="67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1249.6023761682241</v>
      </c>
      <c r="W24" s="70">
        <f t="shared" si="8"/>
        <v>49.98409504672896</v>
      </c>
      <c r="X24" s="70">
        <f t="shared" si="9"/>
        <v>1199.6182811214951</v>
      </c>
    </row>
    <row r="25" spans="1:24" ht="23.4">
      <c r="A25" s="56">
        <v>22</v>
      </c>
      <c r="B25" s="123" t="s">
        <v>398</v>
      </c>
      <c r="C25" s="124">
        <v>120000068099</v>
      </c>
      <c r="D25" s="118">
        <v>243665</v>
      </c>
      <c r="E25" s="123" t="s">
        <v>399</v>
      </c>
      <c r="F25" s="123" t="s">
        <v>400</v>
      </c>
      <c r="G25" s="65">
        <f t="shared" si="6"/>
        <v>100</v>
      </c>
      <c r="H25" s="65">
        <f t="shared" si="7"/>
        <v>7</v>
      </c>
      <c r="I25" s="60">
        <v>107</v>
      </c>
      <c r="J25" s="120" t="s">
        <v>387</v>
      </c>
      <c r="K25" s="54"/>
      <c r="L25" s="11">
        <f t="shared" si="2"/>
        <v>100</v>
      </c>
      <c r="M25" s="57">
        <f t="shared" si="3"/>
        <v>50</v>
      </c>
      <c r="N25" s="57">
        <f t="shared" si="4"/>
        <v>20</v>
      </c>
      <c r="O25" s="57">
        <f t="shared" si="5"/>
        <v>30</v>
      </c>
      <c r="P25" s="3"/>
      <c r="Q25" s="66">
        <v>4</v>
      </c>
      <c r="R25" s="67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1114.1588504672895</v>
      </c>
      <c r="W25" s="70">
        <f t="shared" si="8"/>
        <v>44.566354018691584</v>
      </c>
      <c r="X25" s="70">
        <f t="shared" si="9"/>
        <v>1069.592496448598</v>
      </c>
    </row>
    <row r="26" spans="1:24" ht="23.4">
      <c r="A26" s="56">
        <v>23</v>
      </c>
      <c r="B26" s="123" t="s">
        <v>401</v>
      </c>
      <c r="C26" s="124">
        <v>120000049415</v>
      </c>
      <c r="D26" s="118">
        <v>243666</v>
      </c>
      <c r="E26" s="123" t="s">
        <v>402</v>
      </c>
      <c r="F26" s="123" t="s">
        <v>403</v>
      </c>
      <c r="G26" s="65">
        <f t="shared" si="6"/>
        <v>185.98130841121494</v>
      </c>
      <c r="H26" s="65">
        <f t="shared" si="7"/>
        <v>13.01869158878506</v>
      </c>
      <c r="I26" s="60">
        <v>199</v>
      </c>
      <c r="J26" s="38" t="s">
        <v>101</v>
      </c>
      <c r="K26" s="54"/>
      <c r="L26" s="11">
        <f t="shared" si="2"/>
        <v>185.98130841121494</v>
      </c>
      <c r="M26" s="57">
        <f t="shared" si="3"/>
        <v>92.990654205607484</v>
      </c>
      <c r="N26" s="57">
        <f t="shared" si="4"/>
        <v>37.196261682242977</v>
      </c>
      <c r="O26" s="57">
        <f t="shared" si="5"/>
        <v>55.794392523364479</v>
      </c>
      <c r="P26" s="3"/>
      <c r="Q26" s="66">
        <v>5</v>
      </c>
      <c r="R26" s="67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304.08877803738312</v>
      </c>
      <c r="W26" s="70">
        <f t="shared" si="8"/>
        <v>12.163551121495326</v>
      </c>
      <c r="X26" s="70">
        <f t="shared" si="9"/>
        <v>291.92522691588778</v>
      </c>
    </row>
    <row r="27" spans="1:24" ht="23.4">
      <c r="A27" s="56">
        <v>24</v>
      </c>
      <c r="B27" s="123" t="s">
        <v>404</v>
      </c>
      <c r="C27" s="124">
        <v>120000068101</v>
      </c>
      <c r="D27" s="118">
        <v>243666</v>
      </c>
      <c r="E27" s="123" t="s">
        <v>405</v>
      </c>
      <c r="F27" s="123" t="s">
        <v>406</v>
      </c>
      <c r="G27" s="125">
        <f t="shared" si="6"/>
        <v>200</v>
      </c>
      <c r="H27" s="125">
        <f t="shared" si="7"/>
        <v>14</v>
      </c>
      <c r="I27" s="115">
        <v>214</v>
      </c>
      <c r="J27" s="120" t="s">
        <v>180</v>
      </c>
      <c r="K27" s="54"/>
      <c r="L27" s="11">
        <f t="shared" si="2"/>
        <v>200</v>
      </c>
      <c r="M27" s="57">
        <f t="shared" si="3"/>
        <v>100</v>
      </c>
      <c r="N27" s="57">
        <f t="shared" si="4"/>
        <v>40</v>
      </c>
      <c r="O27" s="57">
        <f t="shared" si="5"/>
        <v>60</v>
      </c>
      <c r="P27" s="3"/>
      <c r="Q27" s="66">
        <v>6</v>
      </c>
      <c r="R27" s="67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2296.5890373831771</v>
      </c>
      <c r="W27" s="70">
        <f>V27*4%</f>
        <v>91.86356149532709</v>
      </c>
      <c r="X27" s="70">
        <f t="shared" si="9"/>
        <v>2204.7254758878498</v>
      </c>
    </row>
    <row r="28" spans="1:24" ht="23.4">
      <c r="A28" s="56">
        <v>25</v>
      </c>
      <c r="B28" s="123" t="s">
        <v>407</v>
      </c>
      <c r="C28" s="124">
        <v>120000068112</v>
      </c>
      <c r="D28" s="118">
        <v>243670</v>
      </c>
      <c r="E28" s="123" t="s">
        <v>408</v>
      </c>
      <c r="F28" s="123" t="s">
        <v>409</v>
      </c>
      <c r="G28" s="65">
        <f t="shared" si="6"/>
        <v>100</v>
      </c>
      <c r="H28" s="65">
        <f t="shared" si="7"/>
        <v>7</v>
      </c>
      <c r="I28" s="60">
        <v>107</v>
      </c>
      <c r="J28" s="120" t="s">
        <v>25</v>
      </c>
      <c r="K28" s="54"/>
      <c r="L28" s="11">
        <f t="shared" si="2"/>
        <v>100</v>
      </c>
      <c r="M28" s="57">
        <f t="shared" si="3"/>
        <v>50</v>
      </c>
      <c r="N28" s="57">
        <f t="shared" si="4"/>
        <v>20</v>
      </c>
      <c r="O28" s="57">
        <f t="shared" si="5"/>
        <v>30</v>
      </c>
      <c r="P28" s="3"/>
      <c r="Q28" s="66">
        <v>7</v>
      </c>
      <c r="R28" s="67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9"/>
        <v>0</v>
      </c>
    </row>
    <row r="29" spans="1:24" ht="23.4">
      <c r="A29" s="56">
        <v>26</v>
      </c>
      <c r="B29" s="123" t="s">
        <v>410</v>
      </c>
      <c r="C29" s="124">
        <v>120000068125</v>
      </c>
      <c r="D29" s="118">
        <v>243676</v>
      </c>
      <c r="E29" s="123" t="s">
        <v>411</v>
      </c>
      <c r="F29" s="123" t="s">
        <v>412</v>
      </c>
      <c r="G29" s="125">
        <f t="shared" si="6"/>
        <v>233.64485981308411</v>
      </c>
      <c r="H29" s="125">
        <f t="shared" si="7"/>
        <v>16.355140186915889</v>
      </c>
      <c r="I29" s="115">
        <v>250</v>
      </c>
      <c r="J29" s="122" t="s">
        <v>258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8</v>
      </c>
      <c r="R29" s="67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225.42056074766353</v>
      </c>
      <c r="W29" s="70">
        <f>V29*4%</f>
        <v>9.0168224299065418</v>
      </c>
      <c r="X29" s="70">
        <f t="shared" si="9"/>
        <v>216.40373831775699</v>
      </c>
    </row>
    <row r="30" spans="1:24" ht="24" thickBot="1">
      <c r="A30" s="56">
        <v>27</v>
      </c>
      <c r="B30" s="123" t="s">
        <v>413</v>
      </c>
      <c r="C30" s="124">
        <v>120000068130</v>
      </c>
      <c r="D30" s="118" t="s">
        <v>414</v>
      </c>
      <c r="E30" s="123" t="s">
        <v>415</v>
      </c>
      <c r="F30" s="123" t="s">
        <v>416</v>
      </c>
      <c r="G30" s="65">
        <f t="shared" si="6"/>
        <v>150</v>
      </c>
      <c r="H30" s="65">
        <f t="shared" si="7"/>
        <v>10.5</v>
      </c>
      <c r="I30" s="60">
        <v>160.5</v>
      </c>
      <c r="J30" s="38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3"/>
      <c r="R30" s="3"/>
      <c r="S30" s="3"/>
      <c r="T30" s="3"/>
      <c r="U30" s="126" t="s">
        <v>113</v>
      </c>
      <c r="V30" s="127">
        <f>SUM(V22:V29)</f>
        <v>6959.8128037383158</v>
      </c>
      <c r="W30" s="127">
        <f t="shared" ref="W30:X30" si="10">SUM(W22:W29)</f>
        <v>278.39251214953265</v>
      </c>
      <c r="X30" s="127">
        <f t="shared" si="10"/>
        <v>6681.4202915887836</v>
      </c>
    </row>
    <row r="31" spans="1:24" ht="24" thickTop="1">
      <c r="A31" s="56">
        <v>28</v>
      </c>
      <c r="B31" s="123" t="s">
        <v>417</v>
      </c>
      <c r="C31" s="124">
        <v>120000067877</v>
      </c>
      <c r="D31" s="118" t="s">
        <v>414</v>
      </c>
      <c r="E31" s="123" t="s">
        <v>418</v>
      </c>
      <c r="F31" s="123" t="s">
        <v>419</v>
      </c>
      <c r="G31" s="65">
        <f t="shared" si="6"/>
        <v>93.457943925233636</v>
      </c>
      <c r="H31" s="65">
        <f t="shared" si="7"/>
        <v>6.5420560747663643</v>
      </c>
      <c r="I31" s="60">
        <v>100</v>
      </c>
      <c r="J31" s="122" t="s">
        <v>387</v>
      </c>
      <c r="K31" s="54"/>
      <c r="L31" s="11">
        <f t="shared" si="2"/>
        <v>93.457943925233636</v>
      </c>
      <c r="M31" s="57">
        <f t="shared" si="3"/>
        <v>46.728971962616818</v>
      </c>
      <c r="N31" s="57">
        <f t="shared" si="4"/>
        <v>18.691588785046733</v>
      </c>
      <c r="O31" s="57">
        <f t="shared" si="5"/>
        <v>28.037383177570092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23.4">
      <c r="A32" s="56">
        <v>29</v>
      </c>
      <c r="B32" s="123" t="s">
        <v>420</v>
      </c>
      <c r="C32" s="124">
        <v>120000068131</v>
      </c>
      <c r="D32" s="118" t="s">
        <v>414</v>
      </c>
      <c r="E32" s="123" t="s">
        <v>421</v>
      </c>
      <c r="F32" s="123" t="s">
        <v>422</v>
      </c>
      <c r="G32" s="65">
        <f t="shared" si="6"/>
        <v>200</v>
      </c>
      <c r="H32" s="65">
        <f t="shared" si="7"/>
        <v>14</v>
      </c>
      <c r="I32" s="60">
        <v>214</v>
      </c>
      <c r="J32" s="38" t="s">
        <v>101</v>
      </c>
      <c r="K32" s="54"/>
      <c r="L32" s="11">
        <f t="shared" si="2"/>
        <v>200</v>
      </c>
      <c r="M32" s="57">
        <f t="shared" si="3"/>
        <v>100</v>
      </c>
      <c r="N32" s="57">
        <f t="shared" si="4"/>
        <v>40</v>
      </c>
      <c r="O32" s="57">
        <f t="shared" si="5"/>
        <v>60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23.4">
      <c r="A33" s="56">
        <v>30</v>
      </c>
      <c r="B33" s="123" t="s">
        <v>423</v>
      </c>
      <c r="C33" s="124">
        <v>120000068134</v>
      </c>
      <c r="D33" s="118">
        <v>243679</v>
      </c>
      <c r="E33" s="123" t="s">
        <v>424</v>
      </c>
      <c r="F33" s="123" t="s">
        <v>425</v>
      </c>
      <c r="G33" s="60">
        <v>150</v>
      </c>
      <c r="H33" s="65">
        <f t="shared" si="7"/>
        <v>10.5</v>
      </c>
      <c r="I33" s="65">
        <f t="shared" ref="I33:I45" si="11">G33*1.07</f>
        <v>160.5</v>
      </c>
      <c r="J33" s="38" t="s">
        <v>101</v>
      </c>
      <c r="K33" s="54"/>
      <c r="L33" s="11">
        <f t="shared" si="2"/>
        <v>150</v>
      </c>
      <c r="M33" s="57">
        <f t="shared" si="3"/>
        <v>75</v>
      </c>
      <c r="N33" s="57">
        <f t="shared" si="4"/>
        <v>30</v>
      </c>
      <c r="O33" s="57">
        <f t="shared" si="5"/>
        <v>45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23.4">
      <c r="A34" s="56">
        <v>31</v>
      </c>
      <c r="B34" s="123" t="s">
        <v>426</v>
      </c>
      <c r="C34" s="124">
        <v>120000068136</v>
      </c>
      <c r="D34" s="118">
        <v>243679</v>
      </c>
      <c r="E34" s="123" t="s">
        <v>427</v>
      </c>
      <c r="F34" s="123" t="s">
        <v>428</v>
      </c>
      <c r="G34" s="60">
        <v>100</v>
      </c>
      <c r="H34" s="65">
        <f t="shared" si="7"/>
        <v>7</v>
      </c>
      <c r="I34" s="65">
        <f t="shared" si="11"/>
        <v>107</v>
      </c>
      <c r="J34" s="122" t="s">
        <v>180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23.4">
      <c r="A35" s="56">
        <v>32</v>
      </c>
      <c r="B35" s="123" t="s">
        <v>429</v>
      </c>
      <c r="C35" s="124" t="s">
        <v>430</v>
      </c>
      <c r="D35" s="118">
        <v>243682</v>
      </c>
      <c r="E35" s="123" t="s">
        <v>431</v>
      </c>
      <c r="F35" s="123" t="s">
        <v>432</v>
      </c>
      <c r="G35" s="60">
        <v>150</v>
      </c>
      <c r="H35" s="65">
        <f t="shared" si="7"/>
        <v>10.5</v>
      </c>
      <c r="I35" s="65">
        <f t="shared" si="11"/>
        <v>160.5</v>
      </c>
      <c r="J35" s="38" t="s">
        <v>101</v>
      </c>
      <c r="K35" s="54"/>
      <c r="L35" s="11">
        <f t="shared" si="2"/>
        <v>150</v>
      </c>
      <c r="M35" s="57">
        <f t="shared" si="3"/>
        <v>75</v>
      </c>
      <c r="N35" s="57">
        <f t="shared" si="4"/>
        <v>30</v>
      </c>
      <c r="O35" s="57">
        <f t="shared" si="5"/>
        <v>45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23.4">
      <c r="A36" s="56">
        <v>33</v>
      </c>
      <c r="B36" s="123" t="s">
        <v>433</v>
      </c>
      <c r="C36" s="124">
        <v>120000068137</v>
      </c>
      <c r="D36" s="118">
        <v>243682</v>
      </c>
      <c r="E36" s="123" t="s">
        <v>434</v>
      </c>
      <c r="F36" s="123" t="s">
        <v>435</v>
      </c>
      <c r="G36" s="60">
        <v>150</v>
      </c>
      <c r="H36" s="65">
        <f t="shared" si="7"/>
        <v>10.5</v>
      </c>
      <c r="I36" s="65">
        <f t="shared" si="11"/>
        <v>160.5</v>
      </c>
      <c r="J36" s="122" t="s">
        <v>180</v>
      </c>
      <c r="K36" s="54"/>
      <c r="L36" s="11">
        <f t="shared" si="2"/>
        <v>150</v>
      </c>
      <c r="M36" s="57">
        <f t="shared" si="3"/>
        <v>75</v>
      </c>
      <c r="N36" s="57">
        <f t="shared" si="4"/>
        <v>30</v>
      </c>
      <c r="O36" s="57">
        <f t="shared" si="5"/>
        <v>45</v>
      </c>
      <c r="P36" s="3"/>
      <c r="Q36" s="73"/>
      <c r="R36" s="73"/>
      <c r="S36" s="73"/>
      <c r="T36" s="73"/>
      <c r="U36" s="73"/>
      <c r="V36" s="73"/>
      <c r="W36" s="73"/>
      <c r="X36" s="3"/>
    </row>
    <row r="37" spans="1:24" ht="23.4">
      <c r="A37" s="56">
        <v>34</v>
      </c>
      <c r="B37" s="123" t="s">
        <v>436</v>
      </c>
      <c r="C37" s="124">
        <v>120000068143</v>
      </c>
      <c r="D37" s="118">
        <v>243683</v>
      </c>
      <c r="E37" s="123" t="s">
        <v>437</v>
      </c>
      <c r="F37" s="123" t="s">
        <v>438</v>
      </c>
      <c r="G37" s="60">
        <v>150</v>
      </c>
      <c r="H37" s="65">
        <f t="shared" si="7"/>
        <v>10.5</v>
      </c>
      <c r="I37" s="65">
        <f t="shared" si="11"/>
        <v>160.5</v>
      </c>
      <c r="J37" s="122" t="s">
        <v>25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3"/>
      <c r="Q37" s="73"/>
      <c r="R37" s="73"/>
      <c r="S37" s="73"/>
      <c r="T37" s="73"/>
      <c r="U37" s="73"/>
      <c r="V37" s="73"/>
      <c r="W37" s="73"/>
      <c r="X37" s="3"/>
    </row>
    <row r="38" spans="1:24" ht="23.4">
      <c r="A38" s="56">
        <v>35</v>
      </c>
      <c r="B38" s="123" t="s">
        <v>439</v>
      </c>
      <c r="C38" s="124">
        <v>120000068154</v>
      </c>
      <c r="D38" s="118">
        <v>243685</v>
      </c>
      <c r="E38" s="123" t="s">
        <v>440</v>
      </c>
      <c r="F38" s="123" t="s">
        <v>441</v>
      </c>
      <c r="G38" s="60">
        <v>100</v>
      </c>
      <c r="H38" s="65">
        <f t="shared" si="7"/>
        <v>7</v>
      </c>
      <c r="I38" s="65">
        <f t="shared" si="11"/>
        <v>107</v>
      </c>
      <c r="J38" s="38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23.4">
      <c r="A39" s="56">
        <v>36</v>
      </c>
      <c r="B39" s="123" t="s">
        <v>442</v>
      </c>
      <c r="C39" s="124">
        <v>120000068155</v>
      </c>
      <c r="D39" s="118">
        <v>243685</v>
      </c>
      <c r="E39" s="123" t="s">
        <v>443</v>
      </c>
      <c r="F39" s="123" t="s">
        <v>444</v>
      </c>
      <c r="G39" s="60">
        <v>100</v>
      </c>
      <c r="H39" s="65">
        <f t="shared" si="7"/>
        <v>7</v>
      </c>
      <c r="I39" s="65">
        <f t="shared" si="11"/>
        <v>107</v>
      </c>
      <c r="J39" s="122" t="s">
        <v>25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3.4">
      <c r="A40" s="56">
        <v>37</v>
      </c>
      <c r="B40" s="123" t="s">
        <v>445</v>
      </c>
      <c r="C40" s="124">
        <v>120000068156</v>
      </c>
      <c r="D40" s="118">
        <v>243686</v>
      </c>
      <c r="E40" s="123" t="s">
        <v>446</v>
      </c>
      <c r="F40" s="123" t="s">
        <v>447</v>
      </c>
      <c r="G40" s="60">
        <v>100</v>
      </c>
      <c r="H40" s="65">
        <f t="shared" si="7"/>
        <v>7</v>
      </c>
      <c r="I40" s="65">
        <f t="shared" si="11"/>
        <v>107</v>
      </c>
      <c r="J40" s="122" t="s">
        <v>180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3.4">
      <c r="A41" s="56">
        <v>38</v>
      </c>
      <c r="B41" s="123" t="s">
        <v>448</v>
      </c>
      <c r="C41" s="124">
        <v>120000068157</v>
      </c>
      <c r="D41" s="118">
        <v>243686</v>
      </c>
      <c r="E41" s="123" t="s">
        <v>449</v>
      </c>
      <c r="F41" s="123" t="s">
        <v>450</v>
      </c>
      <c r="G41" s="60">
        <v>100</v>
      </c>
      <c r="H41" s="65">
        <f t="shared" si="7"/>
        <v>7</v>
      </c>
      <c r="I41" s="65">
        <f t="shared" si="11"/>
        <v>107</v>
      </c>
      <c r="J41" s="122" t="s">
        <v>451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3.4">
      <c r="A42" s="56">
        <v>39</v>
      </c>
      <c r="B42" s="123" t="s">
        <v>452</v>
      </c>
      <c r="C42" s="124">
        <v>120000068158</v>
      </c>
      <c r="D42" s="118">
        <v>243686</v>
      </c>
      <c r="E42" s="123" t="s">
        <v>453</v>
      </c>
      <c r="F42" s="123" t="s">
        <v>454</v>
      </c>
      <c r="G42" s="60">
        <v>150</v>
      </c>
      <c r="H42" s="65">
        <f t="shared" si="7"/>
        <v>10.5</v>
      </c>
      <c r="I42" s="65">
        <f t="shared" si="11"/>
        <v>160.5</v>
      </c>
      <c r="J42" s="122" t="s">
        <v>25</v>
      </c>
      <c r="K42" s="54"/>
      <c r="L42" s="11">
        <f t="shared" si="2"/>
        <v>150</v>
      </c>
      <c r="M42" s="57">
        <f t="shared" si="3"/>
        <v>75</v>
      </c>
      <c r="N42" s="57">
        <f t="shared" si="4"/>
        <v>30</v>
      </c>
      <c r="O42" s="57">
        <f t="shared" si="5"/>
        <v>45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23.4">
      <c r="A43" s="56">
        <v>40</v>
      </c>
      <c r="B43" s="123" t="s">
        <v>455</v>
      </c>
      <c r="C43" s="124">
        <v>120000068159</v>
      </c>
      <c r="D43" s="118">
        <v>243686</v>
      </c>
      <c r="E43" s="123" t="s">
        <v>456</v>
      </c>
      <c r="F43" s="123" t="s">
        <v>457</v>
      </c>
      <c r="G43" s="60">
        <v>150</v>
      </c>
      <c r="H43" s="65">
        <f t="shared" si="7"/>
        <v>10.5</v>
      </c>
      <c r="I43" s="65">
        <f t="shared" si="11"/>
        <v>160.5</v>
      </c>
      <c r="J43" s="38" t="s">
        <v>101</v>
      </c>
      <c r="K43" s="54"/>
      <c r="L43" s="11">
        <f t="shared" si="2"/>
        <v>150</v>
      </c>
      <c r="M43" s="57">
        <f t="shared" si="3"/>
        <v>75</v>
      </c>
      <c r="N43" s="57">
        <f t="shared" si="4"/>
        <v>30</v>
      </c>
      <c r="O43" s="57">
        <f t="shared" si="5"/>
        <v>45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23.4">
      <c r="A44" s="56">
        <v>41</v>
      </c>
      <c r="B44" s="123" t="s">
        <v>458</v>
      </c>
      <c r="C44" s="124">
        <v>120000068168</v>
      </c>
      <c r="D44" s="118">
        <v>243691</v>
      </c>
      <c r="E44" s="123" t="s">
        <v>459</v>
      </c>
      <c r="F44" s="123" t="s">
        <v>460</v>
      </c>
      <c r="G44" s="60">
        <v>100</v>
      </c>
      <c r="H44" s="65">
        <f t="shared" si="7"/>
        <v>7</v>
      </c>
      <c r="I44" s="65">
        <f t="shared" si="11"/>
        <v>107</v>
      </c>
      <c r="J44" s="38" t="s">
        <v>101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23.4">
      <c r="A45" s="56">
        <v>42</v>
      </c>
      <c r="B45" s="123" t="s">
        <v>461</v>
      </c>
      <c r="C45" s="124">
        <v>120000068188</v>
      </c>
      <c r="D45" s="118">
        <v>243699</v>
      </c>
      <c r="E45" s="123" t="s">
        <v>462</v>
      </c>
      <c r="F45" s="123" t="s">
        <v>463</v>
      </c>
      <c r="G45" s="60">
        <v>46.73</v>
      </c>
      <c r="H45" s="65">
        <f t="shared" si="7"/>
        <v>3.2711000000000041</v>
      </c>
      <c r="I45" s="65">
        <f t="shared" si="11"/>
        <v>50.001100000000001</v>
      </c>
      <c r="J45" s="38" t="s">
        <v>101</v>
      </c>
      <c r="K45" s="54"/>
      <c r="L45" s="11">
        <f t="shared" si="2"/>
        <v>46.73</v>
      </c>
      <c r="M45" s="57">
        <f t="shared" si="3"/>
        <v>23.364999999999998</v>
      </c>
      <c r="N45" s="57">
        <f t="shared" si="4"/>
        <v>9.3460000000000036</v>
      </c>
      <c r="O45" s="57">
        <f t="shared" si="5"/>
        <v>14.018999999999998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23.4">
      <c r="A46" s="56">
        <v>43</v>
      </c>
      <c r="B46" s="123" t="s">
        <v>464</v>
      </c>
      <c r="C46" s="124">
        <v>120000016370</v>
      </c>
      <c r="D46" s="118">
        <v>243703</v>
      </c>
      <c r="E46" s="123" t="s">
        <v>465</v>
      </c>
      <c r="F46" s="123" t="s">
        <v>466</v>
      </c>
      <c r="G46" s="65">
        <f>I46/1.07</f>
        <v>280.37383177570092</v>
      </c>
      <c r="H46" s="65">
        <f>I46-G46</f>
        <v>19.626168224299079</v>
      </c>
      <c r="I46" s="60">
        <v>300</v>
      </c>
      <c r="J46" s="38" t="s">
        <v>101</v>
      </c>
      <c r="K46" s="54"/>
      <c r="L46" s="11">
        <f t="shared" si="2"/>
        <v>280.37383177570092</v>
      </c>
      <c r="M46" s="57">
        <f t="shared" si="3"/>
        <v>140.18691588785046</v>
      </c>
      <c r="N46" s="57">
        <f t="shared" si="4"/>
        <v>56.074766355140184</v>
      </c>
      <c r="O46" s="57">
        <f t="shared" si="5"/>
        <v>84.112149532710276</v>
      </c>
      <c r="P46" s="73"/>
      <c r="Q46" s="73"/>
      <c r="R46" s="73"/>
      <c r="S46" s="73"/>
      <c r="T46" s="73"/>
      <c r="U46" s="73"/>
      <c r="V46" s="73"/>
      <c r="W46" s="73"/>
      <c r="X46" s="3"/>
    </row>
    <row r="47" spans="1:24" ht="23.4">
      <c r="A47" s="56">
        <v>44</v>
      </c>
      <c r="B47" s="123" t="s">
        <v>467</v>
      </c>
      <c r="C47" s="124">
        <v>120000068197</v>
      </c>
      <c r="D47" s="118">
        <v>243704</v>
      </c>
      <c r="E47" s="123" t="s">
        <v>468</v>
      </c>
      <c r="F47" s="123" t="s">
        <v>469</v>
      </c>
      <c r="G47" s="65">
        <f>I47/1.07</f>
        <v>280.37383177570092</v>
      </c>
      <c r="H47" s="65">
        <f>I47-G47</f>
        <v>19.626168224299079</v>
      </c>
      <c r="I47" s="60">
        <v>300</v>
      </c>
      <c r="J47" s="38" t="s">
        <v>101</v>
      </c>
      <c r="K47" s="54"/>
      <c r="L47" s="11">
        <f t="shared" si="2"/>
        <v>280.37383177570092</v>
      </c>
      <c r="M47" s="57">
        <f t="shared" si="3"/>
        <v>140.18691588785046</v>
      </c>
      <c r="N47" s="57">
        <f t="shared" si="4"/>
        <v>56.074766355140184</v>
      </c>
      <c r="O47" s="57">
        <f t="shared" si="5"/>
        <v>84.112149532710276</v>
      </c>
      <c r="P47" s="73"/>
      <c r="Q47" s="73"/>
      <c r="R47" s="73"/>
      <c r="S47" s="73"/>
      <c r="T47" s="73"/>
      <c r="U47" s="73"/>
      <c r="V47" s="73"/>
      <c r="W47" s="73"/>
      <c r="X47" s="3"/>
    </row>
    <row r="48" spans="1:24" ht="23.4">
      <c r="A48" s="56">
        <v>45</v>
      </c>
      <c r="B48" s="123" t="s">
        <v>470</v>
      </c>
      <c r="C48" s="124">
        <v>120000068198</v>
      </c>
      <c r="D48" s="118">
        <v>243704</v>
      </c>
      <c r="E48" s="123" t="s">
        <v>471</v>
      </c>
      <c r="F48" s="123" t="s">
        <v>472</v>
      </c>
      <c r="G48" s="60">
        <v>185.98</v>
      </c>
      <c r="H48" s="65">
        <f t="shared" ref="H48" si="12">I48-G48</f>
        <v>13.018600000000021</v>
      </c>
      <c r="I48" s="65">
        <f t="shared" ref="I48" si="13">G48*1.07</f>
        <v>198.99860000000001</v>
      </c>
      <c r="J48" s="122" t="s">
        <v>25</v>
      </c>
      <c r="K48" s="54"/>
      <c r="L48" s="11">
        <f t="shared" si="2"/>
        <v>185.98</v>
      </c>
      <c r="M48" s="57">
        <f t="shared" si="3"/>
        <v>92.99</v>
      </c>
      <c r="N48" s="57">
        <f t="shared" si="4"/>
        <v>37.195999999999998</v>
      </c>
      <c r="O48" s="57">
        <f t="shared" si="5"/>
        <v>55.794000000000011</v>
      </c>
      <c r="P48" s="73"/>
      <c r="Q48" s="73"/>
      <c r="R48" s="73"/>
      <c r="S48" s="73"/>
      <c r="T48" s="73"/>
      <c r="U48" s="73"/>
      <c r="V48" s="73"/>
      <c r="W48" s="73"/>
      <c r="X48" s="3"/>
    </row>
    <row r="49" spans="1:24" ht="23.4">
      <c r="A49" s="56">
        <v>46</v>
      </c>
      <c r="B49" s="123" t="s">
        <v>473</v>
      </c>
      <c r="C49" s="124">
        <v>120000068206</v>
      </c>
      <c r="D49" s="118">
        <v>243707</v>
      </c>
      <c r="E49" s="123" t="s">
        <v>474</v>
      </c>
      <c r="F49" s="123" t="s">
        <v>475</v>
      </c>
      <c r="G49" s="59">
        <v>93.457943925233636</v>
      </c>
      <c r="H49" s="59">
        <v>6.5420560747663643</v>
      </c>
      <c r="I49" s="59">
        <v>100</v>
      </c>
      <c r="J49" s="122" t="s">
        <v>25</v>
      </c>
      <c r="K49" s="54"/>
      <c r="L49" s="11">
        <f t="shared" si="2"/>
        <v>93.457943925233636</v>
      </c>
      <c r="M49" s="57">
        <f t="shared" si="3"/>
        <v>46.728971962616818</v>
      </c>
      <c r="N49" s="57">
        <f t="shared" si="4"/>
        <v>18.691588785046733</v>
      </c>
      <c r="O49" s="57">
        <f t="shared" si="5"/>
        <v>28.037383177570092</v>
      </c>
      <c r="P49" s="73"/>
      <c r="Q49" s="73"/>
      <c r="R49" s="73"/>
      <c r="S49" s="73"/>
      <c r="T49" s="73"/>
      <c r="U49" s="73"/>
      <c r="V49" s="73"/>
      <c r="W49" s="73"/>
      <c r="X49" s="3"/>
    </row>
    <row r="50" spans="1:24" ht="23.4">
      <c r="A50" s="73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3"/>
    </row>
    <row r="51" spans="1:24" ht="23.4">
      <c r="A51" s="73"/>
      <c r="B51" s="73"/>
      <c r="C51" s="73"/>
      <c r="D51" s="73"/>
      <c r="E51" s="73"/>
      <c r="F51" s="73"/>
      <c r="G51" s="74">
        <f>SUM(G29:G50)</f>
        <v>3064.0184112149536</v>
      </c>
      <c r="H51" s="74">
        <f t="shared" ref="H51:I51" si="14">SUM(H29:H50)</f>
        <v>214.48128878504679</v>
      </c>
      <c r="I51" s="74">
        <f t="shared" si="14"/>
        <v>3278.4996999999998</v>
      </c>
      <c r="J51" s="74"/>
      <c r="K51" s="74"/>
      <c r="L51" s="74">
        <f>SUM(L4:L50)</f>
        <v>6959.8128037383149</v>
      </c>
      <c r="M51" s="74">
        <f t="shared" ref="M51:O51" si="15">SUM(M4:M50)</f>
        <v>3479.9064018691574</v>
      </c>
      <c r="N51" s="74">
        <f t="shared" si="15"/>
        <v>1391.962560747663</v>
      </c>
      <c r="O51" s="74">
        <f t="shared" si="15"/>
        <v>2087.9438411214946</v>
      </c>
      <c r="P51" s="73"/>
      <c r="Q51" s="73"/>
      <c r="R51" s="73"/>
      <c r="S51" s="73"/>
      <c r="T51" s="73"/>
      <c r="U51" s="73"/>
      <c r="V51" s="73"/>
      <c r="W51" s="73"/>
      <c r="X51" s="3"/>
    </row>
  </sheetData>
  <mergeCells count="33">
    <mergeCell ref="Q16:R16"/>
    <mergeCell ref="Q17:R17"/>
    <mergeCell ref="Q18:R18"/>
    <mergeCell ref="Q20:X20"/>
    <mergeCell ref="A1:X1"/>
    <mergeCell ref="Q10:R10"/>
    <mergeCell ref="Q11:R11"/>
    <mergeCell ref="Q12:R12"/>
    <mergeCell ref="Q13:R13"/>
    <mergeCell ref="Q14:R14"/>
    <mergeCell ref="Q15:R15"/>
    <mergeCell ref="Q4:R4"/>
    <mergeCell ref="Q5:R5"/>
    <mergeCell ref="Q6:R6"/>
    <mergeCell ref="Q7:R7"/>
    <mergeCell ref="Q8:R8"/>
    <mergeCell ref="Q9:R9"/>
    <mergeCell ref="J2:J3"/>
    <mergeCell ref="L2:L3"/>
    <mergeCell ref="M2:M3"/>
    <mergeCell ref="N2:N3"/>
    <mergeCell ref="O2:O3"/>
    <mergeCell ref="Q2:R2"/>
    <mergeCell ref="Q3:R3"/>
    <mergeCell ref="F2:F3"/>
    <mergeCell ref="G2:G3"/>
    <mergeCell ref="H2:H3"/>
    <mergeCell ref="I2:I3"/>
    <mergeCell ref="A2:A3"/>
    <mergeCell ref="B2:B3"/>
    <mergeCell ref="C2:C3"/>
    <mergeCell ref="D2:D3"/>
    <mergeCell ref="E2:E3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8B384-2734-4EE5-BEEC-5D35DCF83FD9}">
  <dimension ref="A1:AB68"/>
  <sheetViews>
    <sheetView view="pageBreakPreview" zoomScale="70" zoomScaleNormal="70" zoomScaleSheetLayoutView="70" workbookViewId="0">
      <selection sqref="A1:XFD1048576"/>
    </sheetView>
  </sheetViews>
  <sheetFormatPr defaultRowHeight="21" customHeight="1"/>
  <cols>
    <col min="1" max="1" width="5.6640625" style="53" bestFit="1" customWidth="1"/>
    <col min="2" max="2" width="21.5546875" style="53" customWidth="1"/>
    <col min="3" max="3" width="13.6640625" style="53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278" t="s">
        <v>476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116"/>
      <c r="Z1" s="116"/>
      <c r="AA1" s="116"/>
      <c r="AB1" s="116"/>
    </row>
    <row r="2" spans="1:28" ht="21" customHeight="1">
      <c r="A2" s="280" t="s">
        <v>1</v>
      </c>
      <c r="B2" s="297" t="s">
        <v>2</v>
      </c>
      <c r="C2" s="299" t="s">
        <v>3</v>
      </c>
      <c r="D2" s="300" t="s">
        <v>4</v>
      </c>
      <c r="E2" s="297" t="s">
        <v>5</v>
      </c>
      <c r="F2" s="297" t="s">
        <v>6</v>
      </c>
      <c r="G2" s="298" t="s">
        <v>7</v>
      </c>
      <c r="H2" s="298" t="s">
        <v>8</v>
      </c>
      <c r="I2" s="298" t="s">
        <v>9</v>
      </c>
      <c r="J2" s="298" t="s">
        <v>10</v>
      </c>
      <c r="K2" s="54"/>
      <c r="L2" s="291" t="s">
        <v>11</v>
      </c>
      <c r="M2" s="291" t="s">
        <v>12</v>
      </c>
      <c r="N2" s="291" t="s">
        <v>13</v>
      </c>
      <c r="O2" s="291" t="s">
        <v>14</v>
      </c>
      <c r="P2" s="54"/>
      <c r="Q2" s="290" t="s">
        <v>15</v>
      </c>
      <c r="R2" s="290"/>
      <c r="S2" s="55">
        <f>SUM(L68)</f>
        <v>6408.4168224299065</v>
      </c>
      <c r="T2" s="3"/>
      <c r="U2" s="3"/>
      <c r="V2" s="3"/>
      <c r="W2" s="3"/>
      <c r="X2" s="54"/>
    </row>
    <row r="3" spans="1:28" ht="21" customHeight="1">
      <c r="A3" s="281"/>
      <c r="B3" s="297"/>
      <c r="C3" s="299"/>
      <c r="D3" s="300"/>
      <c r="E3" s="297"/>
      <c r="F3" s="297"/>
      <c r="G3" s="298"/>
      <c r="H3" s="298"/>
      <c r="I3" s="298"/>
      <c r="J3" s="298"/>
      <c r="K3" s="54"/>
      <c r="L3" s="292"/>
      <c r="M3" s="292"/>
      <c r="N3" s="292"/>
      <c r="O3" s="292"/>
      <c r="P3" s="54"/>
      <c r="Q3" s="290" t="s">
        <v>16</v>
      </c>
      <c r="R3" s="290"/>
      <c r="S3" s="55">
        <f>SUM(M68)</f>
        <v>3204.2084112149532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56</v>
      </c>
      <c r="C4" s="6">
        <v>120000066954</v>
      </c>
      <c r="D4" s="139">
        <v>243638</v>
      </c>
      <c r="E4" s="133" t="s">
        <v>478</v>
      </c>
      <c r="F4" s="133" t="s">
        <v>479</v>
      </c>
      <c r="G4" s="140">
        <f t="shared" ref="G4" si="0">I4/1.07</f>
        <v>100</v>
      </c>
      <c r="H4" s="140">
        <f t="shared" ref="H4" si="1">I4-G4</f>
        <v>7</v>
      </c>
      <c r="I4" s="141">
        <v>107</v>
      </c>
      <c r="J4" s="130" t="s">
        <v>205</v>
      </c>
      <c r="K4" s="54"/>
      <c r="L4" s="11">
        <f t="shared" ref="L4:L45" si="2">G4</f>
        <v>100</v>
      </c>
      <c r="M4" s="57">
        <f t="shared" ref="M4:M45" si="3">L4-(L4*50/100)</f>
        <v>50</v>
      </c>
      <c r="N4" s="57">
        <f t="shared" ref="N4:N45" si="4">L4-(L4*80/100)</f>
        <v>20</v>
      </c>
      <c r="O4" s="57">
        <f t="shared" ref="O4:O45" si="5">L4-(L4*70/100)</f>
        <v>30</v>
      </c>
      <c r="P4" s="54"/>
      <c r="Q4" s="301" t="s">
        <v>21</v>
      </c>
      <c r="R4" s="301"/>
      <c r="S4" s="58">
        <f>S3*25/100</f>
        <v>801.05210280373842</v>
      </c>
      <c r="T4" s="3"/>
      <c r="U4" s="3"/>
      <c r="V4" s="3"/>
      <c r="W4" s="3"/>
      <c r="X4" s="54"/>
    </row>
    <row r="5" spans="1:28" ht="21" customHeight="1">
      <c r="A5" s="56">
        <v>2</v>
      </c>
      <c r="B5" s="132" t="s">
        <v>482</v>
      </c>
      <c r="C5" s="6">
        <v>120000068109</v>
      </c>
      <c r="D5" s="139">
        <v>243638</v>
      </c>
      <c r="E5" s="133" t="s">
        <v>480</v>
      </c>
      <c r="F5" s="133" t="s">
        <v>481</v>
      </c>
      <c r="G5" s="140">
        <f t="shared" ref="G5:G22" si="6">I5/1.07</f>
        <v>186.91588785046727</v>
      </c>
      <c r="H5" s="140">
        <f t="shared" ref="H5:H22" si="7">I5-G5</f>
        <v>13.084112149532729</v>
      </c>
      <c r="I5" s="145">
        <v>200</v>
      </c>
      <c r="J5" s="142" t="s">
        <v>25</v>
      </c>
      <c r="K5" s="54"/>
      <c r="L5" s="11">
        <f t="shared" si="2"/>
        <v>186.91588785046727</v>
      </c>
      <c r="M5" s="57">
        <f t="shared" si="3"/>
        <v>93.457943925233636</v>
      </c>
      <c r="N5" s="57">
        <f t="shared" si="4"/>
        <v>37.383177570093466</v>
      </c>
      <c r="O5" s="57">
        <f t="shared" si="5"/>
        <v>56.074766355140184</v>
      </c>
      <c r="P5" s="54"/>
      <c r="Q5" s="301" t="s">
        <v>25</v>
      </c>
      <c r="R5" s="301"/>
      <c r="S5" s="58">
        <f>S3*25/100</f>
        <v>801.05210280373842</v>
      </c>
      <c r="T5" s="3"/>
      <c r="U5" s="3"/>
      <c r="V5" s="3"/>
      <c r="W5" s="3"/>
      <c r="X5" s="54"/>
    </row>
    <row r="6" spans="1:28" ht="21" customHeight="1">
      <c r="A6" s="56">
        <v>3</v>
      </c>
      <c r="B6" s="5" t="s">
        <v>485</v>
      </c>
      <c r="C6" s="6">
        <v>120000068005</v>
      </c>
      <c r="D6" s="139">
        <v>243641</v>
      </c>
      <c r="E6" s="133" t="s">
        <v>483</v>
      </c>
      <c r="F6" s="133" t="s">
        <v>484</v>
      </c>
      <c r="G6" s="140">
        <f t="shared" si="6"/>
        <v>150</v>
      </c>
      <c r="H6" s="140">
        <f t="shared" si="7"/>
        <v>10.5</v>
      </c>
      <c r="I6" s="141">
        <v>160.5</v>
      </c>
      <c r="J6" s="142" t="s">
        <v>25</v>
      </c>
      <c r="K6" s="54"/>
      <c r="L6" s="11">
        <f t="shared" si="2"/>
        <v>150</v>
      </c>
      <c r="M6" s="57">
        <f t="shared" si="3"/>
        <v>75</v>
      </c>
      <c r="N6" s="57">
        <f t="shared" si="4"/>
        <v>30</v>
      </c>
      <c r="O6" s="57">
        <f t="shared" si="5"/>
        <v>45</v>
      </c>
      <c r="P6" s="54"/>
      <c r="Q6" s="301" t="s">
        <v>20</v>
      </c>
      <c r="R6" s="301"/>
      <c r="S6" s="58">
        <f>S3*20/100</f>
        <v>640.8416822429906</v>
      </c>
      <c r="T6" s="3"/>
      <c r="U6" s="3"/>
      <c r="V6" s="3"/>
      <c r="W6" s="3"/>
      <c r="X6" s="54"/>
    </row>
    <row r="7" spans="1:28" ht="21" customHeight="1">
      <c r="A7" s="56">
        <v>4</v>
      </c>
      <c r="B7" s="39" t="s">
        <v>488</v>
      </c>
      <c r="C7" s="6">
        <v>120000068019</v>
      </c>
      <c r="D7" s="139">
        <v>243648</v>
      </c>
      <c r="E7" s="133" t="s">
        <v>486</v>
      </c>
      <c r="F7" s="133" t="s">
        <v>487</v>
      </c>
      <c r="G7" s="140">
        <f t="shared" si="6"/>
        <v>46.728971962616818</v>
      </c>
      <c r="H7" s="140">
        <f t="shared" si="7"/>
        <v>3.2710280373831822</v>
      </c>
      <c r="I7" s="141">
        <v>50</v>
      </c>
      <c r="J7" s="142" t="s">
        <v>25</v>
      </c>
      <c r="K7" s="54"/>
      <c r="L7" s="11">
        <f t="shared" si="2"/>
        <v>46.728971962616818</v>
      </c>
      <c r="M7" s="57">
        <f t="shared" si="3"/>
        <v>23.364485981308409</v>
      </c>
      <c r="N7" s="57">
        <f t="shared" si="4"/>
        <v>9.3457943925233664</v>
      </c>
      <c r="O7" s="57">
        <f t="shared" si="5"/>
        <v>14.018691588785046</v>
      </c>
      <c r="P7" s="54"/>
      <c r="Q7" s="301" t="s">
        <v>32</v>
      </c>
      <c r="R7" s="301"/>
      <c r="S7" s="58">
        <f>S3*5/100</f>
        <v>160.21042056074765</v>
      </c>
      <c r="T7" s="3"/>
      <c r="U7" s="3"/>
      <c r="V7" s="3"/>
      <c r="W7" s="3"/>
      <c r="X7" s="54"/>
    </row>
    <row r="8" spans="1:28" ht="21" customHeight="1">
      <c r="A8" s="56">
        <v>5</v>
      </c>
      <c r="B8" s="39" t="s">
        <v>491</v>
      </c>
      <c r="C8" s="6">
        <v>120000068022</v>
      </c>
      <c r="D8" s="139">
        <v>243649</v>
      </c>
      <c r="E8" s="133" t="s">
        <v>489</v>
      </c>
      <c r="F8" s="133" t="s">
        <v>490</v>
      </c>
      <c r="G8" s="140">
        <f t="shared" si="6"/>
        <v>46.728971962616818</v>
      </c>
      <c r="H8" s="140">
        <f t="shared" si="7"/>
        <v>3.2710280373831822</v>
      </c>
      <c r="I8" s="78">
        <v>50</v>
      </c>
      <c r="J8" s="143" t="s">
        <v>180</v>
      </c>
      <c r="K8" s="54"/>
      <c r="L8" s="11">
        <f t="shared" si="2"/>
        <v>46.728971962616818</v>
      </c>
      <c r="M8" s="57">
        <f t="shared" si="3"/>
        <v>23.364485981308409</v>
      </c>
      <c r="N8" s="57">
        <f t="shared" si="4"/>
        <v>9.3457943925233664</v>
      </c>
      <c r="O8" s="57">
        <f t="shared" si="5"/>
        <v>14.018691588785046</v>
      </c>
      <c r="P8" s="54"/>
      <c r="Q8" s="301" t="s">
        <v>35</v>
      </c>
      <c r="R8" s="301"/>
      <c r="S8" s="58">
        <f>S3*25/100</f>
        <v>801.05210280373842</v>
      </c>
      <c r="T8" s="3"/>
      <c r="U8" s="3"/>
      <c r="V8" s="3"/>
      <c r="W8" s="3"/>
      <c r="X8" s="54"/>
    </row>
    <row r="9" spans="1:28" ht="21" customHeight="1">
      <c r="A9" s="56">
        <v>6</v>
      </c>
      <c r="B9" s="5" t="s">
        <v>494</v>
      </c>
      <c r="C9" s="6">
        <v>120000068037</v>
      </c>
      <c r="D9" s="139">
        <v>243650</v>
      </c>
      <c r="E9" s="133" t="s">
        <v>492</v>
      </c>
      <c r="F9" s="133" t="s">
        <v>493</v>
      </c>
      <c r="G9" s="140">
        <f t="shared" si="6"/>
        <v>150</v>
      </c>
      <c r="H9" s="140">
        <f t="shared" si="7"/>
        <v>10.5</v>
      </c>
      <c r="I9" s="141">
        <v>160.5</v>
      </c>
      <c r="J9" s="144" t="s">
        <v>101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290" t="s">
        <v>38</v>
      </c>
      <c r="R9" s="290"/>
      <c r="S9" s="55">
        <f>SUM(N68)</f>
        <v>1281.6833644859814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497</v>
      </c>
      <c r="C10" s="6">
        <v>120000068042</v>
      </c>
      <c r="D10" s="139">
        <v>243651</v>
      </c>
      <c r="E10" s="134" t="s">
        <v>495</v>
      </c>
      <c r="F10" s="134" t="s">
        <v>496</v>
      </c>
      <c r="G10" s="140">
        <f t="shared" si="6"/>
        <v>37.383177570093459</v>
      </c>
      <c r="H10" s="140">
        <f t="shared" si="7"/>
        <v>2.6168224299065415</v>
      </c>
      <c r="I10" s="141">
        <v>40</v>
      </c>
      <c r="J10" s="142" t="s">
        <v>25</v>
      </c>
      <c r="K10" s="1"/>
      <c r="L10" s="77">
        <f t="shared" si="2"/>
        <v>37.383177570093459</v>
      </c>
      <c r="M10" s="12">
        <f t="shared" si="3"/>
        <v>18.691588785046729</v>
      </c>
      <c r="N10" s="12">
        <f t="shared" si="4"/>
        <v>7.4766355140186889</v>
      </c>
      <c r="O10" s="12">
        <f t="shared" si="5"/>
        <v>11.214953271028037</v>
      </c>
      <c r="P10" s="1"/>
      <c r="Q10" s="274" t="s">
        <v>41</v>
      </c>
      <c r="R10" s="274"/>
      <c r="S10" s="13">
        <f>SUM(S9)</f>
        <v>1281.6833644859814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130" t="s">
        <v>501</v>
      </c>
      <c r="C11" s="6">
        <v>120000068043</v>
      </c>
      <c r="D11" s="131" t="s">
        <v>498</v>
      </c>
      <c r="E11" s="133" t="s">
        <v>499</v>
      </c>
      <c r="F11" s="133" t="s">
        <v>500</v>
      </c>
      <c r="G11" s="140">
        <f t="shared" si="6"/>
        <v>46.728971962616818</v>
      </c>
      <c r="H11" s="140">
        <f t="shared" si="7"/>
        <v>3.2710280373831822</v>
      </c>
      <c r="I11" s="141">
        <v>50</v>
      </c>
      <c r="J11" s="143" t="s">
        <v>387</v>
      </c>
      <c r="K11" s="54"/>
      <c r="L11" s="11">
        <f t="shared" si="2"/>
        <v>46.728971962616818</v>
      </c>
      <c r="M11" s="57">
        <f t="shared" si="3"/>
        <v>23.364485981308409</v>
      </c>
      <c r="N11" s="57">
        <f t="shared" si="4"/>
        <v>9.3457943925233664</v>
      </c>
      <c r="O11" s="57">
        <f t="shared" si="5"/>
        <v>14.018691588785046</v>
      </c>
      <c r="P11" s="54"/>
      <c r="Q11" s="290" t="s">
        <v>44</v>
      </c>
      <c r="R11" s="290"/>
      <c r="S11" s="55">
        <f>SUM(O68)</f>
        <v>1922.5250467289713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503</v>
      </c>
      <c r="C12" s="6">
        <v>120000068044</v>
      </c>
      <c r="D12" s="131" t="s">
        <v>498</v>
      </c>
      <c r="E12" s="133" t="s">
        <v>502</v>
      </c>
      <c r="F12" s="133" t="s">
        <v>500</v>
      </c>
      <c r="G12" s="140">
        <f t="shared" si="6"/>
        <v>100</v>
      </c>
      <c r="H12" s="140">
        <f t="shared" si="7"/>
        <v>7</v>
      </c>
      <c r="I12" s="141">
        <v>107</v>
      </c>
      <c r="J12" s="144" t="s">
        <v>101</v>
      </c>
      <c r="K12" s="54"/>
      <c r="L12" s="11">
        <f t="shared" si="2"/>
        <v>100</v>
      </c>
      <c r="M12" s="57">
        <f t="shared" si="3"/>
        <v>50</v>
      </c>
      <c r="N12" s="57">
        <f t="shared" si="4"/>
        <v>20</v>
      </c>
      <c r="O12" s="57">
        <f t="shared" si="5"/>
        <v>30</v>
      </c>
      <c r="P12" s="54"/>
      <c r="Q12" s="301" t="s">
        <v>21</v>
      </c>
      <c r="R12" s="301"/>
      <c r="S12" s="62">
        <f>SUM(O40)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506</v>
      </c>
      <c r="C13" s="6">
        <v>120000068045</v>
      </c>
      <c r="D13" s="131" t="s">
        <v>498</v>
      </c>
      <c r="E13" s="133" t="s">
        <v>504</v>
      </c>
      <c r="F13" s="133" t="s">
        <v>505</v>
      </c>
      <c r="G13" s="36">
        <f t="shared" si="6"/>
        <v>100</v>
      </c>
      <c r="H13" s="36">
        <f t="shared" si="7"/>
        <v>7</v>
      </c>
      <c r="I13" s="78">
        <v>107</v>
      </c>
      <c r="J13" s="144" t="s">
        <v>101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01" t="s">
        <v>25</v>
      </c>
      <c r="R13" s="301"/>
      <c r="S13" s="62">
        <f>SUM(O5,O6,O7,O10,O23,O25,O27,O32,O33,O38,O43,O45,O52,O58,O61,O63)</f>
        <v>465.84227102803737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509</v>
      </c>
      <c r="C14" s="6">
        <v>120000068046</v>
      </c>
      <c r="D14" s="131" t="s">
        <v>498</v>
      </c>
      <c r="E14" s="133" t="s">
        <v>507</v>
      </c>
      <c r="F14" s="133" t="s">
        <v>508</v>
      </c>
      <c r="G14" s="36">
        <f t="shared" si="6"/>
        <v>100</v>
      </c>
      <c r="H14" s="36">
        <f t="shared" si="7"/>
        <v>7</v>
      </c>
      <c r="I14" s="78">
        <v>107</v>
      </c>
      <c r="J14" s="144" t="s">
        <v>101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301" t="s">
        <v>20</v>
      </c>
      <c r="R14" s="301"/>
      <c r="S14" s="62">
        <f>SUM(O8,O24,O26,O28,O29,O31,O36:O36,O39,O49,O51,O53,O65,O62)</f>
        <v>461.21456074766354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512</v>
      </c>
      <c r="C15" s="6">
        <v>120000068047</v>
      </c>
      <c r="D15" s="131" t="s">
        <v>498</v>
      </c>
      <c r="E15" s="133" t="s">
        <v>510</v>
      </c>
      <c r="F15" s="133" t="s">
        <v>511</v>
      </c>
      <c r="G15" s="36">
        <f t="shared" si="6"/>
        <v>100</v>
      </c>
      <c r="H15" s="36">
        <f t="shared" si="7"/>
        <v>7</v>
      </c>
      <c r="I15" s="78">
        <v>107</v>
      </c>
      <c r="J15" s="144" t="s">
        <v>101</v>
      </c>
      <c r="K15" s="54"/>
      <c r="L15" s="11">
        <f t="shared" si="2"/>
        <v>100</v>
      </c>
      <c r="M15" s="57">
        <f t="shared" si="3"/>
        <v>50</v>
      </c>
      <c r="N15" s="57">
        <f t="shared" si="4"/>
        <v>20</v>
      </c>
      <c r="O15" s="57">
        <f t="shared" si="5"/>
        <v>30</v>
      </c>
      <c r="P15" s="54"/>
      <c r="Q15" s="301" t="s">
        <v>32</v>
      </c>
      <c r="R15" s="301"/>
      <c r="S15" s="62"/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514</v>
      </c>
      <c r="C16" s="6">
        <v>120000068048</v>
      </c>
      <c r="D16" s="131" t="s">
        <v>498</v>
      </c>
      <c r="E16" s="133" t="s">
        <v>513</v>
      </c>
      <c r="F16" s="133" t="s">
        <v>511</v>
      </c>
      <c r="G16" s="36">
        <f t="shared" si="6"/>
        <v>100</v>
      </c>
      <c r="H16" s="36">
        <f t="shared" si="7"/>
        <v>7</v>
      </c>
      <c r="I16" s="78">
        <v>107</v>
      </c>
      <c r="J16" s="144" t="s">
        <v>101</v>
      </c>
      <c r="K16" s="54"/>
      <c r="L16" s="11">
        <f t="shared" si="2"/>
        <v>100</v>
      </c>
      <c r="M16" s="57">
        <f t="shared" si="3"/>
        <v>50</v>
      </c>
      <c r="N16" s="57">
        <f t="shared" si="4"/>
        <v>20</v>
      </c>
      <c r="O16" s="57">
        <f t="shared" si="5"/>
        <v>30</v>
      </c>
      <c r="P16" s="54"/>
      <c r="Q16" s="301" t="s">
        <v>41</v>
      </c>
      <c r="R16" s="301"/>
      <c r="S16" s="62">
        <f>SUM(O4,O9,O12:O21,O22,O34:O35,O37,O41:O42,O46,O50,O54:O55,O56:O57,O59:O60,O64:O64,O30)</f>
        <v>880.23457009345793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516</v>
      </c>
      <c r="C17" s="6">
        <v>120000068049</v>
      </c>
      <c r="D17" s="139">
        <v>243652</v>
      </c>
      <c r="E17" s="133" t="s">
        <v>515</v>
      </c>
      <c r="F17" s="133" t="s">
        <v>511</v>
      </c>
      <c r="G17" s="36">
        <f t="shared" si="6"/>
        <v>100</v>
      </c>
      <c r="H17" s="36">
        <f t="shared" si="7"/>
        <v>7</v>
      </c>
      <c r="I17" s="78">
        <v>107</v>
      </c>
      <c r="J17" s="144" t="s">
        <v>101</v>
      </c>
      <c r="K17" s="54"/>
      <c r="L17" s="11">
        <f t="shared" si="2"/>
        <v>100</v>
      </c>
      <c r="M17" s="57">
        <f t="shared" si="3"/>
        <v>50</v>
      </c>
      <c r="N17" s="57">
        <f t="shared" si="4"/>
        <v>20</v>
      </c>
      <c r="O17" s="57">
        <f t="shared" si="5"/>
        <v>30</v>
      </c>
      <c r="P17" s="54"/>
      <c r="Q17" s="301" t="s">
        <v>58</v>
      </c>
      <c r="R17" s="301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518</v>
      </c>
      <c r="C18" s="6">
        <v>120000068050</v>
      </c>
      <c r="D18" s="139">
        <v>243652</v>
      </c>
      <c r="E18" s="133" t="s">
        <v>517</v>
      </c>
      <c r="F18" s="133" t="s">
        <v>511</v>
      </c>
      <c r="G18" s="36">
        <f t="shared" si="6"/>
        <v>100</v>
      </c>
      <c r="H18" s="36">
        <f t="shared" si="7"/>
        <v>7</v>
      </c>
      <c r="I18" s="78">
        <v>107</v>
      </c>
      <c r="J18" s="144" t="s">
        <v>101</v>
      </c>
      <c r="K18" s="54"/>
      <c r="L18" s="11">
        <f t="shared" si="2"/>
        <v>100</v>
      </c>
      <c r="M18" s="57">
        <f t="shared" si="3"/>
        <v>50</v>
      </c>
      <c r="N18" s="57">
        <f t="shared" si="4"/>
        <v>20</v>
      </c>
      <c r="O18" s="57">
        <f t="shared" si="5"/>
        <v>30</v>
      </c>
      <c r="P18" s="54"/>
      <c r="Q18" s="301" t="s">
        <v>61</v>
      </c>
      <c r="R18" s="301"/>
      <c r="S18" s="62">
        <f>SUM(O11,O44,O47:O48)</f>
        <v>85.233644859813083</v>
      </c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520</v>
      </c>
      <c r="C19" s="6">
        <v>120000068051</v>
      </c>
      <c r="D19" s="139">
        <v>243652</v>
      </c>
      <c r="E19" s="133" t="s">
        <v>519</v>
      </c>
      <c r="F19" s="133" t="s">
        <v>511</v>
      </c>
      <c r="G19" s="36">
        <f t="shared" si="6"/>
        <v>100</v>
      </c>
      <c r="H19" s="36">
        <f t="shared" si="7"/>
        <v>7</v>
      </c>
      <c r="I19" s="78">
        <v>107</v>
      </c>
      <c r="J19" s="144" t="s">
        <v>101</v>
      </c>
      <c r="K19" s="54"/>
      <c r="L19" s="11">
        <f t="shared" si="2"/>
        <v>100</v>
      </c>
      <c r="M19" s="57">
        <f t="shared" si="3"/>
        <v>50</v>
      </c>
      <c r="N19" s="57">
        <f t="shared" si="4"/>
        <v>20</v>
      </c>
      <c r="O19" s="57">
        <f t="shared" si="5"/>
        <v>30</v>
      </c>
      <c r="P19" s="54"/>
      <c r="Q19" s="3"/>
      <c r="R19" s="3"/>
      <c r="S19" s="3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522</v>
      </c>
      <c r="C20" s="6">
        <v>120000068052</v>
      </c>
      <c r="D20" s="139">
        <v>243652</v>
      </c>
      <c r="E20" s="133" t="s">
        <v>521</v>
      </c>
      <c r="F20" s="133" t="s">
        <v>511</v>
      </c>
      <c r="G20" s="36">
        <f t="shared" si="6"/>
        <v>100</v>
      </c>
      <c r="H20" s="36">
        <f t="shared" si="7"/>
        <v>7</v>
      </c>
      <c r="I20" s="78">
        <v>107</v>
      </c>
      <c r="J20" s="144" t="s">
        <v>101</v>
      </c>
      <c r="K20" s="54"/>
      <c r="L20" s="11">
        <f t="shared" si="2"/>
        <v>100</v>
      </c>
      <c r="M20" s="57">
        <f t="shared" si="3"/>
        <v>50</v>
      </c>
      <c r="N20" s="57">
        <f t="shared" si="4"/>
        <v>20</v>
      </c>
      <c r="O20" s="57">
        <f t="shared" si="5"/>
        <v>30</v>
      </c>
      <c r="P20" s="54"/>
      <c r="Q20" s="302" t="s">
        <v>67</v>
      </c>
      <c r="R20" s="303"/>
      <c r="S20" s="303"/>
      <c r="T20" s="303"/>
      <c r="U20" s="303"/>
      <c r="V20" s="303"/>
      <c r="W20" s="303"/>
      <c r="X20" s="304"/>
    </row>
    <row r="21" spans="1:24" ht="21" customHeight="1">
      <c r="A21" s="56">
        <v>18</v>
      </c>
      <c r="B21" s="130" t="s">
        <v>524</v>
      </c>
      <c r="C21" s="6">
        <v>120000068053</v>
      </c>
      <c r="D21" s="139">
        <v>243652</v>
      </c>
      <c r="E21" s="133" t="s">
        <v>523</v>
      </c>
      <c r="F21" s="133" t="s">
        <v>511</v>
      </c>
      <c r="G21" s="36">
        <f t="shared" si="6"/>
        <v>100</v>
      </c>
      <c r="H21" s="36">
        <f t="shared" si="7"/>
        <v>7</v>
      </c>
      <c r="I21" s="78">
        <v>107</v>
      </c>
      <c r="J21" s="144" t="s">
        <v>101</v>
      </c>
      <c r="K21" s="54"/>
      <c r="L21" s="11">
        <f t="shared" si="2"/>
        <v>100</v>
      </c>
      <c r="M21" s="57">
        <f t="shared" si="3"/>
        <v>50</v>
      </c>
      <c r="N21" s="57">
        <f t="shared" si="4"/>
        <v>20</v>
      </c>
      <c r="O21" s="57">
        <f t="shared" si="5"/>
        <v>30</v>
      </c>
      <c r="P21" s="54"/>
      <c r="Q21" s="63" t="s">
        <v>70</v>
      </c>
      <c r="R21" s="63" t="s">
        <v>71</v>
      </c>
      <c r="S21" s="63" t="s">
        <v>72</v>
      </c>
      <c r="T21" s="64" t="s">
        <v>73</v>
      </c>
      <c r="U21" s="63" t="s">
        <v>74</v>
      </c>
      <c r="V21" s="63" t="s">
        <v>75</v>
      </c>
      <c r="W21" s="63" t="s">
        <v>76</v>
      </c>
      <c r="X21" s="63" t="s">
        <v>77</v>
      </c>
    </row>
    <row r="22" spans="1:24" ht="21" customHeight="1">
      <c r="A22" s="56">
        <v>19</v>
      </c>
      <c r="B22" s="130" t="s">
        <v>527</v>
      </c>
      <c r="C22" s="6">
        <v>120000068072</v>
      </c>
      <c r="D22" s="139">
        <v>243658</v>
      </c>
      <c r="E22" s="133" t="s">
        <v>525</v>
      </c>
      <c r="F22" s="133" t="s">
        <v>526</v>
      </c>
      <c r="G22" s="140">
        <f t="shared" si="6"/>
        <v>46.728971962616818</v>
      </c>
      <c r="H22" s="140">
        <f t="shared" si="7"/>
        <v>3.2710280373831822</v>
      </c>
      <c r="I22" s="141">
        <v>50</v>
      </c>
      <c r="J22" s="144" t="s">
        <v>101</v>
      </c>
      <c r="K22" s="54"/>
      <c r="L22" s="11">
        <f t="shared" si="2"/>
        <v>46.728971962616818</v>
      </c>
      <c r="M22" s="57">
        <f t="shared" si="3"/>
        <v>23.364485981308409</v>
      </c>
      <c r="N22" s="57">
        <f t="shared" si="4"/>
        <v>9.3457943925233664</v>
      </c>
      <c r="O22" s="57">
        <f t="shared" si="5"/>
        <v>14.018691588785046</v>
      </c>
      <c r="P22" s="3"/>
      <c r="Q22" s="66">
        <v>1</v>
      </c>
      <c r="R22" s="128" t="s">
        <v>21</v>
      </c>
      <c r="S22" s="68" t="s">
        <v>81</v>
      </c>
      <c r="T22" s="69" t="s">
        <v>82</v>
      </c>
      <c r="U22" s="66" t="s">
        <v>83</v>
      </c>
      <c r="V22" s="70">
        <f>SUM(S12,S4)</f>
        <v>831.05210280373842</v>
      </c>
      <c r="W22" s="70">
        <f t="shared" ref="W22:W26" si="8">V22*4%</f>
        <v>33.242084112149534</v>
      </c>
      <c r="X22" s="70">
        <f>(V22-W22)</f>
        <v>797.81001869158888</v>
      </c>
    </row>
    <row r="23" spans="1:24" ht="21" customHeight="1">
      <c r="A23" s="56">
        <v>20</v>
      </c>
      <c r="B23" s="130" t="s">
        <v>530</v>
      </c>
      <c r="C23" s="6">
        <v>120000068071</v>
      </c>
      <c r="D23" s="139">
        <v>243658</v>
      </c>
      <c r="E23" s="133" t="s">
        <v>528</v>
      </c>
      <c r="F23" s="133" t="s">
        <v>529</v>
      </c>
      <c r="G23" s="36">
        <f t="shared" ref="G23:G27" si="9">I23/1.07</f>
        <v>46.728971962616818</v>
      </c>
      <c r="H23" s="36">
        <f t="shared" ref="H23:H27" si="10">I23-G23</f>
        <v>3.2710280373831822</v>
      </c>
      <c r="I23" s="78">
        <v>50</v>
      </c>
      <c r="J23" s="146" t="s">
        <v>25</v>
      </c>
      <c r="K23" s="54"/>
      <c r="L23" s="11">
        <f t="shared" si="2"/>
        <v>46.728971962616818</v>
      </c>
      <c r="M23" s="57">
        <f t="shared" si="3"/>
        <v>23.364485981308409</v>
      </c>
      <c r="N23" s="57">
        <f t="shared" si="4"/>
        <v>9.3457943925233664</v>
      </c>
      <c r="O23" s="57">
        <f t="shared" si="5"/>
        <v>14.018691588785046</v>
      </c>
      <c r="P23" s="3"/>
      <c r="Q23" s="66">
        <v>2</v>
      </c>
      <c r="R23" s="72" t="s">
        <v>35</v>
      </c>
      <c r="S23" s="68" t="s">
        <v>86</v>
      </c>
      <c r="T23" s="69" t="s">
        <v>82</v>
      </c>
      <c r="U23" s="66" t="s">
        <v>83</v>
      </c>
      <c r="V23" s="70">
        <f>SUM(S8)</f>
        <v>801.05210280373842</v>
      </c>
      <c r="W23" s="70">
        <f t="shared" si="8"/>
        <v>32.042084112149539</v>
      </c>
      <c r="X23" s="70">
        <f t="shared" ref="X23:X29" si="11">(V23-W23)</f>
        <v>769.01001869158893</v>
      </c>
    </row>
    <row r="24" spans="1:24" ht="21" customHeight="1">
      <c r="A24" s="56">
        <v>21</v>
      </c>
      <c r="B24" s="130" t="s">
        <v>533</v>
      </c>
      <c r="C24" s="6">
        <v>120000068078</v>
      </c>
      <c r="D24" s="139">
        <v>243659</v>
      </c>
      <c r="E24" s="133" t="s">
        <v>531</v>
      </c>
      <c r="F24" s="133" t="s">
        <v>532</v>
      </c>
      <c r="G24" s="140">
        <f t="shared" si="9"/>
        <v>185.98130841121494</v>
      </c>
      <c r="H24" s="140">
        <f t="shared" si="10"/>
        <v>13.01869158878506</v>
      </c>
      <c r="I24" s="141">
        <v>199</v>
      </c>
      <c r="J24" s="143" t="s">
        <v>180</v>
      </c>
      <c r="K24" s="54"/>
      <c r="L24" s="11">
        <f t="shared" si="2"/>
        <v>185.98130841121494</v>
      </c>
      <c r="M24" s="57">
        <f t="shared" si="3"/>
        <v>92.990654205607484</v>
      </c>
      <c r="N24" s="57">
        <f t="shared" si="4"/>
        <v>37.196261682242977</v>
      </c>
      <c r="O24" s="57">
        <f t="shared" si="5"/>
        <v>55.794392523364479</v>
      </c>
      <c r="P24" s="3"/>
      <c r="Q24" s="66">
        <v>3</v>
      </c>
      <c r="R24" s="128" t="s">
        <v>25</v>
      </c>
      <c r="S24" s="68" t="s">
        <v>90</v>
      </c>
      <c r="T24" s="69" t="s">
        <v>91</v>
      </c>
      <c r="U24" s="66" t="s">
        <v>83</v>
      </c>
      <c r="V24" s="70">
        <f>SUM(S5,S13)</f>
        <v>1266.8943738317757</v>
      </c>
      <c r="W24" s="70">
        <f t="shared" si="8"/>
        <v>50.675774953271031</v>
      </c>
      <c r="X24" s="70">
        <f t="shared" si="11"/>
        <v>1216.2185988785047</v>
      </c>
    </row>
    <row r="25" spans="1:24" ht="21" customHeight="1">
      <c r="A25" s="56">
        <v>22</v>
      </c>
      <c r="B25" s="130" t="s">
        <v>535</v>
      </c>
      <c r="C25" s="40">
        <v>120000066351</v>
      </c>
      <c r="D25" s="139">
        <v>243663</v>
      </c>
      <c r="E25" s="133" t="s">
        <v>534</v>
      </c>
      <c r="F25" s="133" t="s">
        <v>532</v>
      </c>
      <c r="G25" s="140">
        <f t="shared" si="9"/>
        <v>185.98130841121494</v>
      </c>
      <c r="H25" s="140">
        <f t="shared" si="10"/>
        <v>13.01869158878506</v>
      </c>
      <c r="I25" s="60">
        <v>199</v>
      </c>
      <c r="J25" s="146" t="s">
        <v>25</v>
      </c>
      <c r="K25" s="54"/>
      <c r="L25" s="11">
        <f t="shared" si="2"/>
        <v>185.98130841121494</v>
      </c>
      <c r="M25" s="57">
        <f t="shared" si="3"/>
        <v>92.990654205607484</v>
      </c>
      <c r="N25" s="57">
        <f t="shared" si="4"/>
        <v>37.196261682242977</v>
      </c>
      <c r="O25" s="57">
        <f t="shared" si="5"/>
        <v>55.794392523364479</v>
      </c>
      <c r="P25" s="3"/>
      <c r="Q25" s="66">
        <v>4</v>
      </c>
      <c r="R25" s="128" t="s">
        <v>20</v>
      </c>
      <c r="S25" s="68" t="s">
        <v>90</v>
      </c>
      <c r="T25" s="69" t="s">
        <v>94</v>
      </c>
      <c r="U25" s="66" t="s">
        <v>83</v>
      </c>
      <c r="V25" s="70">
        <f>SUM(S6,S14)</f>
        <v>1102.056242990654</v>
      </c>
      <c r="W25" s="70">
        <f t="shared" si="8"/>
        <v>44.082249719626162</v>
      </c>
      <c r="X25" s="70">
        <f t="shared" si="11"/>
        <v>1057.9739932710279</v>
      </c>
    </row>
    <row r="26" spans="1:24" ht="21" customHeight="1">
      <c r="A26" s="56">
        <v>23</v>
      </c>
      <c r="B26" s="130" t="s">
        <v>538</v>
      </c>
      <c r="C26" s="6">
        <v>120000068096</v>
      </c>
      <c r="D26" s="139">
        <v>243664</v>
      </c>
      <c r="E26" s="133" t="s">
        <v>536</v>
      </c>
      <c r="F26" s="133" t="s">
        <v>537</v>
      </c>
      <c r="G26" s="140">
        <f t="shared" si="9"/>
        <v>100</v>
      </c>
      <c r="H26" s="140">
        <f t="shared" si="10"/>
        <v>7</v>
      </c>
      <c r="I26" s="60">
        <v>107</v>
      </c>
      <c r="J26" s="143" t="s">
        <v>180</v>
      </c>
      <c r="K26" s="54"/>
      <c r="L26" s="11">
        <f t="shared" si="2"/>
        <v>100</v>
      </c>
      <c r="M26" s="57">
        <f t="shared" si="3"/>
        <v>50</v>
      </c>
      <c r="N26" s="57">
        <f t="shared" si="4"/>
        <v>20</v>
      </c>
      <c r="O26" s="57">
        <f t="shared" si="5"/>
        <v>30</v>
      </c>
      <c r="P26" s="3"/>
      <c r="Q26" s="66">
        <v>5</v>
      </c>
      <c r="R26" s="128" t="s">
        <v>32</v>
      </c>
      <c r="S26" s="68" t="s">
        <v>97</v>
      </c>
      <c r="T26" s="69" t="s">
        <v>98</v>
      </c>
      <c r="U26" s="66" t="s">
        <v>83</v>
      </c>
      <c r="V26" s="70">
        <f>SUM(S7,S15)</f>
        <v>160.21042056074765</v>
      </c>
      <c r="W26" s="70">
        <f t="shared" si="8"/>
        <v>6.4084168224299063</v>
      </c>
      <c r="X26" s="70">
        <f t="shared" si="11"/>
        <v>153.80200373831775</v>
      </c>
    </row>
    <row r="27" spans="1:24" ht="21" customHeight="1">
      <c r="A27" s="56">
        <v>24</v>
      </c>
      <c r="B27" s="130" t="s">
        <v>540</v>
      </c>
      <c r="C27" s="6">
        <v>120000068106</v>
      </c>
      <c r="D27" s="139">
        <v>243668</v>
      </c>
      <c r="E27" s="133" t="s">
        <v>539</v>
      </c>
      <c r="F27" s="133" t="s">
        <v>532</v>
      </c>
      <c r="G27" s="140">
        <f t="shared" si="9"/>
        <v>185.98130841121494</v>
      </c>
      <c r="H27" s="140">
        <f t="shared" si="10"/>
        <v>13.01869158878506</v>
      </c>
      <c r="I27" s="78">
        <v>199</v>
      </c>
      <c r="J27" s="146" t="s">
        <v>25</v>
      </c>
      <c r="K27" s="54"/>
      <c r="L27" s="11">
        <f t="shared" si="2"/>
        <v>185.98130841121494</v>
      </c>
      <c r="M27" s="57">
        <f t="shared" si="3"/>
        <v>92.990654205607484</v>
      </c>
      <c r="N27" s="57">
        <f t="shared" si="4"/>
        <v>37.196261682242977</v>
      </c>
      <c r="O27" s="57">
        <f t="shared" si="5"/>
        <v>55.794392523364479</v>
      </c>
      <c r="P27" s="3"/>
      <c r="Q27" s="66">
        <v>6</v>
      </c>
      <c r="R27" s="128" t="s">
        <v>41</v>
      </c>
      <c r="S27" s="68" t="s">
        <v>101</v>
      </c>
      <c r="T27" s="69" t="s">
        <v>102</v>
      </c>
      <c r="U27" s="66" t="s">
        <v>83</v>
      </c>
      <c r="V27" s="70">
        <f>SUM(S16,S10)</f>
        <v>2161.9179345794391</v>
      </c>
      <c r="W27" s="70">
        <f>V27*4%</f>
        <v>86.476717383177572</v>
      </c>
      <c r="X27" s="70">
        <f t="shared" si="11"/>
        <v>2075.4412171962617</v>
      </c>
    </row>
    <row r="28" spans="1:24" ht="21" customHeight="1">
      <c r="A28" s="56">
        <v>25</v>
      </c>
      <c r="B28" s="130" t="s">
        <v>542</v>
      </c>
      <c r="C28" s="6">
        <v>120000068107</v>
      </c>
      <c r="D28" s="139">
        <v>243668</v>
      </c>
      <c r="E28" s="133" t="s">
        <v>541</v>
      </c>
      <c r="F28" s="133" t="s">
        <v>532</v>
      </c>
      <c r="G28" s="140">
        <f t="shared" ref="G28" si="12">I28/1.07</f>
        <v>185.98130841121494</v>
      </c>
      <c r="H28" s="140">
        <f t="shared" ref="H28" si="13">I28-G28</f>
        <v>13.01869158878506</v>
      </c>
      <c r="I28" s="141">
        <v>199</v>
      </c>
      <c r="J28" s="143" t="s">
        <v>180</v>
      </c>
      <c r="K28" s="54"/>
      <c r="L28" s="11">
        <f t="shared" si="2"/>
        <v>185.98130841121494</v>
      </c>
      <c r="M28" s="57">
        <f t="shared" si="3"/>
        <v>92.990654205607484</v>
      </c>
      <c r="N28" s="57">
        <f t="shared" si="4"/>
        <v>37.196261682242977</v>
      </c>
      <c r="O28" s="57">
        <f t="shared" si="5"/>
        <v>55.794392523364479</v>
      </c>
      <c r="P28" s="3"/>
      <c r="Q28" s="66">
        <v>7</v>
      </c>
      <c r="R28" s="128" t="s">
        <v>58</v>
      </c>
      <c r="S28" s="68" t="s">
        <v>105</v>
      </c>
      <c r="T28" s="69" t="s">
        <v>106</v>
      </c>
      <c r="U28" s="66" t="s">
        <v>83</v>
      </c>
      <c r="V28" s="70">
        <f>SUM(S17)</f>
        <v>0</v>
      </c>
      <c r="W28" s="70">
        <f>V28*4%</f>
        <v>0</v>
      </c>
      <c r="X28" s="70">
        <f t="shared" si="11"/>
        <v>0</v>
      </c>
    </row>
    <row r="29" spans="1:24" ht="21" customHeight="1">
      <c r="A29" s="56">
        <v>26</v>
      </c>
      <c r="B29" s="130" t="s">
        <v>544</v>
      </c>
      <c r="C29" s="6">
        <v>120000068123</v>
      </c>
      <c r="D29" s="139">
        <v>243671</v>
      </c>
      <c r="E29" s="133" t="s">
        <v>543</v>
      </c>
      <c r="F29" s="133" t="s">
        <v>532</v>
      </c>
      <c r="G29" s="140">
        <f t="shared" ref="G29:G30" si="14">I29/1.07</f>
        <v>185.98130841121494</v>
      </c>
      <c r="H29" s="140">
        <f t="shared" ref="H29:H34" si="15">I29-G29</f>
        <v>13.01869158878506</v>
      </c>
      <c r="I29" s="141">
        <v>199</v>
      </c>
      <c r="J29" s="143" t="s">
        <v>180</v>
      </c>
      <c r="K29" s="54"/>
      <c r="L29" s="11">
        <f t="shared" si="2"/>
        <v>185.98130841121494</v>
      </c>
      <c r="M29" s="57">
        <f t="shared" si="3"/>
        <v>92.990654205607484</v>
      </c>
      <c r="N29" s="57">
        <f t="shared" si="4"/>
        <v>37.196261682242977</v>
      </c>
      <c r="O29" s="57">
        <f t="shared" si="5"/>
        <v>55.794392523364479</v>
      </c>
      <c r="P29" s="3"/>
      <c r="Q29" s="66">
        <v>8</v>
      </c>
      <c r="R29" s="128" t="s">
        <v>61</v>
      </c>
      <c r="S29" s="68" t="s">
        <v>109</v>
      </c>
      <c r="T29" s="69" t="s">
        <v>110</v>
      </c>
      <c r="U29" s="66" t="s">
        <v>83</v>
      </c>
      <c r="V29" s="70">
        <f>SUM(S18)</f>
        <v>85.233644859813083</v>
      </c>
      <c r="W29" s="70">
        <f>V29*4%</f>
        <v>3.4093457943925234</v>
      </c>
      <c r="X29" s="70">
        <f t="shared" si="11"/>
        <v>81.824299065420561</v>
      </c>
    </row>
    <row r="30" spans="1:24" ht="21" customHeight="1" thickBot="1">
      <c r="A30" s="56">
        <v>27</v>
      </c>
      <c r="B30" s="130" t="s">
        <v>501</v>
      </c>
      <c r="C30" s="6">
        <v>120000068043</v>
      </c>
      <c r="D30" s="139">
        <v>243672</v>
      </c>
      <c r="E30" s="133" t="s">
        <v>545</v>
      </c>
      <c r="F30" s="133" t="s">
        <v>546</v>
      </c>
      <c r="G30" s="140">
        <f t="shared" si="14"/>
        <v>37.383177570093459</v>
      </c>
      <c r="H30" s="140">
        <f t="shared" si="15"/>
        <v>2.6168224299065415</v>
      </c>
      <c r="I30" s="78">
        <v>40</v>
      </c>
      <c r="J30" s="144" t="s">
        <v>101</v>
      </c>
      <c r="K30" s="54"/>
      <c r="L30" s="11">
        <f t="shared" si="2"/>
        <v>37.383177570093459</v>
      </c>
      <c r="M30" s="57">
        <f t="shared" si="3"/>
        <v>18.691588785046729</v>
      </c>
      <c r="N30" s="57">
        <f t="shared" si="4"/>
        <v>7.4766355140186889</v>
      </c>
      <c r="O30" s="57">
        <f t="shared" si="5"/>
        <v>11.214953271028037</v>
      </c>
      <c r="P30" s="3"/>
      <c r="Q30" s="3"/>
      <c r="R30" s="3"/>
      <c r="S30" s="3"/>
      <c r="T30" s="3"/>
      <c r="U30" s="126" t="s">
        <v>113</v>
      </c>
      <c r="V30" s="127">
        <f>SUM(V22:V29)</f>
        <v>6408.4168224299065</v>
      </c>
      <c r="W30" s="127">
        <f t="shared" ref="W30:X30" si="16">SUM(W22:W29)</f>
        <v>256.33667289719625</v>
      </c>
      <c r="X30" s="127">
        <f t="shared" si="16"/>
        <v>6152.0801495327114</v>
      </c>
    </row>
    <row r="31" spans="1:24" ht="21" customHeight="1" thickTop="1">
      <c r="A31" s="56">
        <v>28</v>
      </c>
      <c r="B31" s="5" t="s">
        <v>548</v>
      </c>
      <c r="C31" s="6">
        <v>120000061518</v>
      </c>
      <c r="D31" s="139">
        <v>243679</v>
      </c>
      <c r="E31" s="133" t="s">
        <v>547</v>
      </c>
      <c r="F31" s="133" t="s">
        <v>532</v>
      </c>
      <c r="G31" s="78">
        <v>185.98</v>
      </c>
      <c r="H31" s="36">
        <f t="shared" si="15"/>
        <v>13.018600000000021</v>
      </c>
      <c r="I31" s="36">
        <f t="shared" ref="I31:I34" si="17">G31*1.07</f>
        <v>198.99860000000001</v>
      </c>
      <c r="J31" s="143" t="s">
        <v>180</v>
      </c>
      <c r="K31" s="54"/>
      <c r="L31" s="11">
        <f t="shared" si="2"/>
        <v>185.98</v>
      </c>
      <c r="M31" s="57">
        <f t="shared" si="3"/>
        <v>92.99</v>
      </c>
      <c r="N31" s="57">
        <f t="shared" si="4"/>
        <v>37.195999999999998</v>
      </c>
      <c r="O31" s="57">
        <f t="shared" si="5"/>
        <v>55.794000000000011</v>
      </c>
      <c r="P31" s="3"/>
      <c r="Q31" s="73"/>
      <c r="R31" s="73"/>
      <c r="S31" s="73"/>
      <c r="T31" s="73"/>
      <c r="U31" s="73"/>
      <c r="V31" s="73"/>
      <c r="W31" s="73"/>
      <c r="X31" s="3"/>
    </row>
    <row r="32" spans="1:24" ht="21" customHeight="1">
      <c r="A32" s="56">
        <v>29</v>
      </c>
      <c r="B32" s="5" t="s">
        <v>550</v>
      </c>
      <c r="C32" s="6">
        <v>120000066834</v>
      </c>
      <c r="D32" s="139">
        <v>243681</v>
      </c>
      <c r="E32" s="133" t="s">
        <v>549</v>
      </c>
      <c r="F32" s="133" t="s">
        <v>532</v>
      </c>
      <c r="G32" s="78">
        <v>185.98</v>
      </c>
      <c r="H32" s="36">
        <f t="shared" si="15"/>
        <v>13.018600000000021</v>
      </c>
      <c r="I32" s="36">
        <f t="shared" si="17"/>
        <v>198.99860000000001</v>
      </c>
      <c r="J32" s="147" t="s">
        <v>25</v>
      </c>
      <c r="K32" s="54"/>
      <c r="L32" s="11">
        <f t="shared" si="2"/>
        <v>185.98</v>
      </c>
      <c r="M32" s="57">
        <f t="shared" si="3"/>
        <v>92.99</v>
      </c>
      <c r="N32" s="57">
        <f t="shared" si="4"/>
        <v>37.195999999999998</v>
      </c>
      <c r="O32" s="57">
        <f t="shared" si="5"/>
        <v>55.794000000000011</v>
      </c>
      <c r="P32" s="3"/>
      <c r="Q32" s="73"/>
      <c r="R32" s="73"/>
      <c r="S32" s="73"/>
      <c r="T32" s="73"/>
      <c r="U32" s="73"/>
      <c r="V32" s="73"/>
      <c r="W32" s="73"/>
      <c r="X32" s="3"/>
    </row>
    <row r="33" spans="1:24" ht="21" customHeight="1">
      <c r="A33" s="56">
        <v>30</v>
      </c>
      <c r="B33" s="130" t="s">
        <v>553</v>
      </c>
      <c r="C33" s="6">
        <v>120000068138</v>
      </c>
      <c r="D33" s="139">
        <v>243682</v>
      </c>
      <c r="E33" s="133" t="s">
        <v>551</v>
      </c>
      <c r="F33" s="133" t="s">
        <v>552</v>
      </c>
      <c r="G33" s="78">
        <v>46.73</v>
      </c>
      <c r="H33" s="36">
        <f t="shared" si="15"/>
        <v>3.2711000000000041</v>
      </c>
      <c r="I33" s="36">
        <f t="shared" si="17"/>
        <v>50.001100000000001</v>
      </c>
      <c r="J33" s="147" t="s">
        <v>25</v>
      </c>
      <c r="K33" s="54"/>
      <c r="L33" s="11">
        <f t="shared" si="2"/>
        <v>46.73</v>
      </c>
      <c r="M33" s="57">
        <f t="shared" si="3"/>
        <v>23.364999999999998</v>
      </c>
      <c r="N33" s="57">
        <f t="shared" si="4"/>
        <v>9.3460000000000036</v>
      </c>
      <c r="O33" s="57">
        <f t="shared" si="5"/>
        <v>14.018999999999998</v>
      </c>
      <c r="P33" s="3"/>
      <c r="Q33" s="73"/>
      <c r="R33" s="73"/>
      <c r="S33" s="73"/>
      <c r="T33" s="73"/>
      <c r="U33" s="73"/>
      <c r="V33" s="73"/>
      <c r="W33" s="73"/>
      <c r="X33" s="3"/>
    </row>
    <row r="34" spans="1:24" ht="21" customHeight="1">
      <c r="A34" s="56">
        <v>31</v>
      </c>
      <c r="B34" s="130" t="s">
        <v>556</v>
      </c>
      <c r="C34" s="6">
        <v>120000068153</v>
      </c>
      <c r="D34" s="139">
        <v>243685</v>
      </c>
      <c r="E34" s="133" t="s">
        <v>554</v>
      </c>
      <c r="F34" s="133" t="s">
        <v>555</v>
      </c>
      <c r="G34" s="78">
        <v>100</v>
      </c>
      <c r="H34" s="36">
        <f t="shared" si="15"/>
        <v>7</v>
      </c>
      <c r="I34" s="36">
        <f t="shared" si="17"/>
        <v>107</v>
      </c>
      <c r="J34" s="144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73"/>
      <c r="R34" s="73"/>
      <c r="S34" s="73"/>
      <c r="T34" s="73"/>
      <c r="U34" s="73"/>
      <c r="V34" s="73"/>
      <c r="W34" s="73"/>
      <c r="X34" s="3"/>
    </row>
    <row r="35" spans="1:24" ht="21" customHeight="1">
      <c r="A35" s="56">
        <v>32</v>
      </c>
      <c r="B35" s="5" t="s">
        <v>559</v>
      </c>
      <c r="C35" s="6">
        <v>120000068160</v>
      </c>
      <c r="D35" s="139">
        <v>243688</v>
      </c>
      <c r="E35" s="133" t="s">
        <v>557</v>
      </c>
      <c r="F35" s="133" t="s">
        <v>558</v>
      </c>
      <c r="G35" s="78">
        <v>100</v>
      </c>
      <c r="H35" s="36">
        <f t="shared" ref="H35:H48" si="18">I35-G35</f>
        <v>7</v>
      </c>
      <c r="I35" s="36">
        <f t="shared" ref="I35:I44" si="19">G35*1.07</f>
        <v>107</v>
      </c>
      <c r="J35" s="144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73"/>
      <c r="R35" s="73"/>
      <c r="S35" s="73"/>
      <c r="T35" s="73"/>
      <c r="U35" s="73"/>
      <c r="V35" s="73"/>
      <c r="W35" s="73"/>
      <c r="X35" s="3"/>
    </row>
    <row r="36" spans="1:24" ht="21" customHeight="1">
      <c r="A36" s="56">
        <v>33</v>
      </c>
      <c r="B36" s="130" t="s">
        <v>562</v>
      </c>
      <c r="C36" s="6">
        <v>120000068169</v>
      </c>
      <c r="D36" s="139">
        <v>243691</v>
      </c>
      <c r="E36" s="133" t="s">
        <v>560</v>
      </c>
      <c r="F36" s="133" t="s">
        <v>561</v>
      </c>
      <c r="G36" s="78">
        <v>100</v>
      </c>
      <c r="H36" s="36">
        <f t="shared" si="18"/>
        <v>7</v>
      </c>
      <c r="I36" s="36">
        <f t="shared" si="19"/>
        <v>107</v>
      </c>
      <c r="J36" s="147" t="s">
        <v>180</v>
      </c>
      <c r="K36" s="54"/>
      <c r="L36" s="11">
        <f t="shared" si="2"/>
        <v>100</v>
      </c>
      <c r="M36" s="57">
        <f t="shared" si="3"/>
        <v>50</v>
      </c>
      <c r="N36" s="57">
        <f t="shared" si="4"/>
        <v>20</v>
      </c>
      <c r="O36" s="57">
        <f t="shared" si="5"/>
        <v>30</v>
      </c>
      <c r="P36" s="73"/>
      <c r="Q36" s="73"/>
      <c r="R36" s="73"/>
      <c r="S36" s="73"/>
      <c r="T36" s="73"/>
      <c r="U36" s="73"/>
      <c r="V36" s="73"/>
      <c r="W36" s="73"/>
      <c r="X36" s="3"/>
    </row>
    <row r="37" spans="1:24" ht="21" customHeight="1">
      <c r="A37" s="56">
        <v>34</v>
      </c>
      <c r="B37" s="130" t="s">
        <v>565</v>
      </c>
      <c r="C37" s="6">
        <v>120000066629</v>
      </c>
      <c r="D37" s="139">
        <v>243692</v>
      </c>
      <c r="E37" s="133" t="s">
        <v>563</v>
      </c>
      <c r="F37" s="133" t="s">
        <v>564</v>
      </c>
      <c r="G37" s="78">
        <v>140.19</v>
      </c>
      <c r="H37" s="36">
        <f t="shared" si="18"/>
        <v>9.8132999999999981</v>
      </c>
      <c r="I37" s="36">
        <f t="shared" si="19"/>
        <v>150.0033</v>
      </c>
      <c r="J37" s="144" t="s">
        <v>101</v>
      </c>
      <c r="K37" s="54"/>
      <c r="L37" s="11">
        <f t="shared" si="2"/>
        <v>140.19</v>
      </c>
      <c r="M37" s="57">
        <f t="shared" si="3"/>
        <v>70.094999999999999</v>
      </c>
      <c r="N37" s="57">
        <f t="shared" si="4"/>
        <v>28.037999999999997</v>
      </c>
      <c r="O37" s="57">
        <f t="shared" si="5"/>
        <v>42.057000000000002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130" t="s">
        <v>568</v>
      </c>
      <c r="C38" s="6">
        <v>120000068171</v>
      </c>
      <c r="D38" s="139">
        <v>243693</v>
      </c>
      <c r="E38" s="133" t="s">
        <v>566</v>
      </c>
      <c r="F38" s="133" t="s">
        <v>567</v>
      </c>
      <c r="G38" s="78">
        <v>46.73</v>
      </c>
      <c r="H38" s="36">
        <f t="shared" si="18"/>
        <v>3.2711000000000041</v>
      </c>
      <c r="I38" s="36">
        <f t="shared" si="19"/>
        <v>50.001100000000001</v>
      </c>
      <c r="J38" s="147" t="s">
        <v>25</v>
      </c>
      <c r="K38" s="54"/>
      <c r="L38" s="11">
        <f t="shared" si="2"/>
        <v>46.73</v>
      </c>
      <c r="M38" s="57">
        <f t="shared" si="3"/>
        <v>23.364999999999998</v>
      </c>
      <c r="N38" s="57">
        <f t="shared" si="4"/>
        <v>9.3460000000000036</v>
      </c>
      <c r="O38" s="57">
        <f t="shared" si="5"/>
        <v>14.018999999999998</v>
      </c>
      <c r="P38" s="73"/>
      <c r="Q38" s="73"/>
      <c r="R38" s="73"/>
      <c r="S38" s="73"/>
      <c r="T38" s="73"/>
      <c r="U38" s="73"/>
      <c r="V38" s="73"/>
      <c r="W38" s="73"/>
      <c r="X38" s="3"/>
    </row>
    <row r="39" spans="1:24" ht="21" customHeight="1">
      <c r="A39" s="56">
        <v>36</v>
      </c>
      <c r="B39" s="130" t="s">
        <v>571</v>
      </c>
      <c r="C39" s="6">
        <v>120000068172</v>
      </c>
      <c r="D39" s="139">
        <v>243695</v>
      </c>
      <c r="E39" s="133" t="s">
        <v>569</v>
      </c>
      <c r="F39" s="133" t="s">
        <v>570</v>
      </c>
      <c r="G39" s="78">
        <v>100</v>
      </c>
      <c r="H39" s="36">
        <f t="shared" si="18"/>
        <v>7</v>
      </c>
      <c r="I39" s="36">
        <f t="shared" si="19"/>
        <v>107</v>
      </c>
      <c r="J39" s="147" t="s">
        <v>180</v>
      </c>
      <c r="K39" s="54"/>
      <c r="L39" s="11">
        <f t="shared" si="2"/>
        <v>100</v>
      </c>
      <c r="M39" s="57">
        <f t="shared" si="3"/>
        <v>50</v>
      </c>
      <c r="N39" s="57">
        <f t="shared" si="4"/>
        <v>20</v>
      </c>
      <c r="O39" s="57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574</v>
      </c>
      <c r="C40" s="6">
        <v>120000068173</v>
      </c>
      <c r="D40" s="139">
        <v>243695</v>
      </c>
      <c r="E40" s="133" t="s">
        <v>572</v>
      </c>
      <c r="F40" s="133" t="s">
        <v>573</v>
      </c>
      <c r="G40" s="78">
        <v>100</v>
      </c>
      <c r="H40" s="36">
        <f t="shared" si="18"/>
        <v>7</v>
      </c>
      <c r="I40" s="36">
        <f t="shared" si="19"/>
        <v>107</v>
      </c>
      <c r="J40" s="147" t="s">
        <v>451</v>
      </c>
      <c r="K40" s="54"/>
      <c r="L40" s="11">
        <f t="shared" si="2"/>
        <v>100</v>
      </c>
      <c r="M40" s="57">
        <f t="shared" si="3"/>
        <v>50</v>
      </c>
      <c r="N40" s="57">
        <f t="shared" si="4"/>
        <v>20</v>
      </c>
      <c r="O40" s="57">
        <f t="shared" si="5"/>
        <v>30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577</v>
      </c>
      <c r="C41" s="6">
        <v>120000068176</v>
      </c>
      <c r="D41" s="139">
        <v>243696</v>
      </c>
      <c r="E41" s="133" t="s">
        <v>575</v>
      </c>
      <c r="F41" s="133" t="s">
        <v>576</v>
      </c>
      <c r="G41" s="78">
        <v>100</v>
      </c>
      <c r="H41" s="36">
        <f t="shared" si="18"/>
        <v>7</v>
      </c>
      <c r="I41" s="36">
        <f t="shared" si="19"/>
        <v>107</v>
      </c>
      <c r="J41" s="144" t="s">
        <v>101</v>
      </c>
      <c r="K41" s="54"/>
      <c r="L41" s="11">
        <f t="shared" si="2"/>
        <v>100</v>
      </c>
      <c r="M41" s="57">
        <f t="shared" si="3"/>
        <v>50</v>
      </c>
      <c r="N41" s="57">
        <f t="shared" si="4"/>
        <v>20</v>
      </c>
      <c r="O41" s="57">
        <f t="shared" si="5"/>
        <v>30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130" t="s">
        <v>580</v>
      </c>
      <c r="C42" s="6">
        <v>120000068178</v>
      </c>
      <c r="D42" s="139">
        <v>243698</v>
      </c>
      <c r="E42" s="133" t="s">
        <v>578</v>
      </c>
      <c r="F42" s="133" t="s">
        <v>579</v>
      </c>
      <c r="G42" s="78">
        <v>100</v>
      </c>
      <c r="H42" s="36">
        <f t="shared" si="18"/>
        <v>7</v>
      </c>
      <c r="I42" s="36">
        <f t="shared" si="19"/>
        <v>107</v>
      </c>
      <c r="J42" s="144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3" spans="1:24" ht="21" customHeight="1">
      <c r="A43" s="56">
        <v>40</v>
      </c>
      <c r="B43" s="130" t="s">
        <v>583</v>
      </c>
      <c r="C43" s="6">
        <v>120000067694</v>
      </c>
      <c r="D43" s="139">
        <v>243698</v>
      </c>
      <c r="E43" s="133" t="s">
        <v>581</v>
      </c>
      <c r="F43" s="133" t="s">
        <v>582</v>
      </c>
      <c r="G43" s="78">
        <v>46.73</v>
      </c>
      <c r="H43" s="36">
        <f t="shared" si="18"/>
        <v>3.2711000000000041</v>
      </c>
      <c r="I43" s="36">
        <f t="shared" si="19"/>
        <v>50.001100000000001</v>
      </c>
      <c r="J43" s="147" t="s">
        <v>25</v>
      </c>
      <c r="K43" s="54"/>
      <c r="L43" s="11">
        <f t="shared" si="2"/>
        <v>46.73</v>
      </c>
      <c r="M43" s="57">
        <f t="shared" si="3"/>
        <v>23.364999999999998</v>
      </c>
      <c r="N43" s="57">
        <f t="shared" si="4"/>
        <v>9.3460000000000036</v>
      </c>
      <c r="O43" s="57">
        <f t="shared" si="5"/>
        <v>14.018999999999998</v>
      </c>
      <c r="P43" s="73"/>
      <c r="Q43" s="73"/>
      <c r="R43" s="73"/>
      <c r="S43" s="73"/>
      <c r="T43" s="73"/>
      <c r="U43" s="73"/>
      <c r="V43" s="73"/>
      <c r="W43" s="73"/>
      <c r="X43" s="3"/>
    </row>
    <row r="44" spans="1:24" ht="21" customHeight="1">
      <c r="A44" s="56">
        <v>41</v>
      </c>
      <c r="B44" s="130" t="s">
        <v>586</v>
      </c>
      <c r="C44" s="6">
        <v>120000068187</v>
      </c>
      <c r="D44" s="139">
        <v>243699</v>
      </c>
      <c r="E44" s="133" t="s">
        <v>584</v>
      </c>
      <c r="F44" s="133" t="s">
        <v>585</v>
      </c>
      <c r="G44" s="78">
        <v>100</v>
      </c>
      <c r="H44" s="36">
        <f t="shared" si="18"/>
        <v>7</v>
      </c>
      <c r="I44" s="36">
        <f t="shared" si="19"/>
        <v>107</v>
      </c>
      <c r="J44" s="147" t="s">
        <v>125</v>
      </c>
      <c r="K44" s="54"/>
      <c r="L44" s="11">
        <f t="shared" si="2"/>
        <v>100</v>
      </c>
      <c r="M44" s="57">
        <f t="shared" si="3"/>
        <v>50</v>
      </c>
      <c r="N44" s="57">
        <f t="shared" si="4"/>
        <v>20</v>
      </c>
      <c r="O44" s="57">
        <f t="shared" si="5"/>
        <v>30</v>
      </c>
      <c r="P44" s="73"/>
      <c r="Q44" s="73"/>
      <c r="R44" s="73"/>
      <c r="S44" s="73"/>
      <c r="T44" s="73"/>
      <c r="U44" s="73"/>
      <c r="V44" s="73"/>
      <c r="W44" s="73"/>
      <c r="X44" s="3"/>
    </row>
    <row r="45" spans="1:24" ht="21" customHeight="1">
      <c r="A45" s="56">
        <v>42</v>
      </c>
      <c r="B45" s="130" t="s">
        <v>589</v>
      </c>
      <c r="C45" s="6">
        <v>120000068189</v>
      </c>
      <c r="D45" s="139">
        <v>243699</v>
      </c>
      <c r="E45" s="135" t="s">
        <v>587</v>
      </c>
      <c r="F45" s="135" t="s">
        <v>588</v>
      </c>
      <c r="G45" s="78">
        <v>93.46</v>
      </c>
      <c r="H45" s="36">
        <f t="shared" si="18"/>
        <v>6.5400000000000063</v>
      </c>
      <c r="I45" s="36">
        <v>100</v>
      </c>
      <c r="J45" s="147" t="s">
        <v>25</v>
      </c>
      <c r="K45" s="54"/>
      <c r="L45" s="136">
        <f t="shared" si="2"/>
        <v>93.46</v>
      </c>
      <c r="M45" s="137">
        <f t="shared" si="3"/>
        <v>46.73</v>
      </c>
      <c r="N45" s="137">
        <f t="shared" si="4"/>
        <v>18.692000000000007</v>
      </c>
      <c r="O45" s="137">
        <f t="shared" si="5"/>
        <v>28.037999999999997</v>
      </c>
      <c r="P45" s="73"/>
      <c r="Q45" s="73"/>
      <c r="R45" s="73"/>
      <c r="S45" s="73"/>
      <c r="T45" s="73"/>
      <c r="U45" s="73"/>
      <c r="V45" s="73"/>
      <c r="W45" s="73"/>
      <c r="X45" s="3"/>
    </row>
    <row r="46" spans="1:24" ht="21" customHeight="1">
      <c r="A46" s="56">
        <v>43</v>
      </c>
      <c r="B46" s="130" t="s">
        <v>592</v>
      </c>
      <c r="C46" s="6">
        <v>120000068199</v>
      </c>
      <c r="D46" s="139">
        <v>243705</v>
      </c>
      <c r="E46" s="133" t="s">
        <v>590</v>
      </c>
      <c r="F46" s="133" t="s">
        <v>591</v>
      </c>
      <c r="G46" s="140">
        <v>100</v>
      </c>
      <c r="H46" s="36">
        <f t="shared" si="18"/>
        <v>7</v>
      </c>
      <c r="I46" s="36">
        <f t="shared" ref="I46:I48" si="20">G46*1.07</f>
        <v>107</v>
      </c>
      <c r="J46" s="144" t="s">
        <v>101</v>
      </c>
      <c r="K46" s="138"/>
      <c r="L46" s="136">
        <f t="shared" ref="L46:L65" si="21">G46</f>
        <v>100</v>
      </c>
      <c r="M46" s="137">
        <f t="shared" ref="M46:M65" si="22">L46-(L46*50/100)</f>
        <v>50</v>
      </c>
      <c r="N46" s="137">
        <f t="shared" ref="N46:N65" si="23">L46-(L46*80/100)</f>
        <v>20</v>
      </c>
      <c r="O46" s="137">
        <f t="shared" ref="O46:O65" si="24">L46-(L46*70/100)</f>
        <v>30</v>
      </c>
    </row>
    <row r="47" spans="1:24" ht="21" customHeight="1">
      <c r="A47" s="56">
        <v>44</v>
      </c>
      <c r="B47" s="130" t="s">
        <v>595</v>
      </c>
      <c r="C47" s="6">
        <v>120000068200</v>
      </c>
      <c r="D47" s="139">
        <v>243705</v>
      </c>
      <c r="E47" s="133" t="s">
        <v>593</v>
      </c>
      <c r="F47" s="133" t="s">
        <v>594</v>
      </c>
      <c r="G47" s="140">
        <v>37.383177570093459</v>
      </c>
      <c r="H47" s="36">
        <f t="shared" si="18"/>
        <v>2.6168224299065415</v>
      </c>
      <c r="I47" s="36">
        <f t="shared" si="20"/>
        <v>40</v>
      </c>
      <c r="J47" s="147" t="s">
        <v>125</v>
      </c>
      <c r="K47" s="138"/>
      <c r="L47" s="136">
        <f t="shared" si="21"/>
        <v>37.383177570093459</v>
      </c>
      <c r="M47" s="137">
        <f t="shared" si="22"/>
        <v>18.691588785046729</v>
      </c>
      <c r="N47" s="137">
        <f t="shared" si="23"/>
        <v>7.4766355140186889</v>
      </c>
      <c r="O47" s="137">
        <f t="shared" si="24"/>
        <v>11.214953271028037</v>
      </c>
    </row>
    <row r="48" spans="1:24" ht="21" customHeight="1">
      <c r="A48" s="56">
        <v>45</v>
      </c>
      <c r="B48" s="130" t="s">
        <v>598</v>
      </c>
      <c r="C48" s="6">
        <v>120000068201</v>
      </c>
      <c r="D48" s="139">
        <v>243705</v>
      </c>
      <c r="E48" s="133" t="s">
        <v>596</v>
      </c>
      <c r="F48" s="133" t="s">
        <v>597</v>
      </c>
      <c r="G48" s="140">
        <v>100</v>
      </c>
      <c r="H48" s="36">
        <f t="shared" si="18"/>
        <v>7</v>
      </c>
      <c r="I48" s="36">
        <f t="shared" si="20"/>
        <v>107</v>
      </c>
      <c r="J48" s="147" t="s">
        <v>125</v>
      </c>
      <c r="K48" s="138"/>
      <c r="L48" s="136">
        <f t="shared" si="21"/>
        <v>100</v>
      </c>
      <c r="M48" s="137">
        <f t="shared" si="22"/>
        <v>50</v>
      </c>
      <c r="N48" s="137">
        <f t="shared" si="23"/>
        <v>20</v>
      </c>
      <c r="O48" s="137">
        <f t="shared" si="24"/>
        <v>30</v>
      </c>
    </row>
    <row r="49" spans="1:15" ht="21" customHeight="1">
      <c r="A49" s="56">
        <v>46</v>
      </c>
      <c r="B49" s="130" t="s">
        <v>601</v>
      </c>
      <c r="C49" s="6">
        <v>120000068205</v>
      </c>
      <c r="D49" s="139">
        <v>243707</v>
      </c>
      <c r="E49" s="133" t="s">
        <v>599</v>
      </c>
      <c r="F49" s="133" t="s">
        <v>600</v>
      </c>
      <c r="G49" s="140">
        <f>I49/1.07</f>
        <v>100</v>
      </c>
      <c r="H49" s="140">
        <f>I49-G49</f>
        <v>7</v>
      </c>
      <c r="I49" s="60">
        <v>107</v>
      </c>
      <c r="J49" s="147" t="s">
        <v>180</v>
      </c>
      <c r="K49" s="138"/>
      <c r="L49" s="136">
        <f t="shared" si="21"/>
        <v>100</v>
      </c>
      <c r="M49" s="137">
        <f t="shared" si="22"/>
        <v>50</v>
      </c>
      <c r="N49" s="137">
        <f t="shared" si="23"/>
        <v>20</v>
      </c>
      <c r="O49" s="137">
        <f t="shared" si="24"/>
        <v>30</v>
      </c>
    </row>
    <row r="50" spans="1:15" ht="21" customHeight="1">
      <c r="A50" s="56">
        <v>47</v>
      </c>
      <c r="B50" s="130" t="s">
        <v>604</v>
      </c>
      <c r="C50" s="6">
        <v>120000068217</v>
      </c>
      <c r="D50" s="139">
        <v>243707</v>
      </c>
      <c r="E50" s="133" t="s">
        <v>602</v>
      </c>
      <c r="F50" s="133" t="s">
        <v>603</v>
      </c>
      <c r="G50" s="140">
        <f t="shared" ref="G50" si="25">I50/1.07</f>
        <v>280.37383177570092</v>
      </c>
      <c r="H50" s="140">
        <f t="shared" ref="H50" si="26">I50-G50</f>
        <v>19.626168224299079</v>
      </c>
      <c r="I50" s="60">
        <v>300</v>
      </c>
      <c r="J50" s="144" t="s">
        <v>101</v>
      </c>
      <c r="K50" s="138"/>
      <c r="L50" s="136">
        <f t="shared" si="21"/>
        <v>280.37383177570092</v>
      </c>
      <c r="M50" s="137">
        <f t="shared" si="22"/>
        <v>140.18691588785046</v>
      </c>
      <c r="N50" s="137">
        <f t="shared" si="23"/>
        <v>56.074766355140184</v>
      </c>
      <c r="O50" s="137">
        <f t="shared" si="24"/>
        <v>84.112149532710276</v>
      </c>
    </row>
    <row r="51" spans="1:15" ht="21" customHeight="1">
      <c r="A51" s="56">
        <v>48</v>
      </c>
      <c r="B51" s="130" t="s">
        <v>607</v>
      </c>
      <c r="C51" s="6">
        <v>120000068214</v>
      </c>
      <c r="D51" s="139">
        <v>243709</v>
      </c>
      <c r="E51" s="133" t="s">
        <v>605</v>
      </c>
      <c r="F51" s="133" t="s">
        <v>606</v>
      </c>
      <c r="G51" s="140">
        <f t="shared" ref="G51:G65" si="27">I51/1.07</f>
        <v>100</v>
      </c>
      <c r="H51" s="140">
        <f t="shared" ref="H51:H65" si="28">I51-G51</f>
        <v>7</v>
      </c>
      <c r="I51" s="78">
        <v>107</v>
      </c>
      <c r="J51" s="147" t="s">
        <v>180</v>
      </c>
      <c r="K51" s="138"/>
      <c r="L51" s="136">
        <f t="shared" si="21"/>
        <v>100</v>
      </c>
      <c r="M51" s="137">
        <f t="shared" si="22"/>
        <v>50</v>
      </c>
      <c r="N51" s="137">
        <f t="shared" si="23"/>
        <v>20</v>
      </c>
      <c r="O51" s="137">
        <f t="shared" si="24"/>
        <v>30</v>
      </c>
    </row>
    <row r="52" spans="1:15" ht="21" customHeight="1">
      <c r="A52" s="56">
        <v>49</v>
      </c>
      <c r="B52" s="130" t="s">
        <v>610</v>
      </c>
      <c r="C52" s="6">
        <v>120000068221</v>
      </c>
      <c r="D52" s="139">
        <v>243712</v>
      </c>
      <c r="E52" s="133" t="s">
        <v>608</v>
      </c>
      <c r="F52" s="133" t="s">
        <v>609</v>
      </c>
      <c r="G52" s="140">
        <f t="shared" si="27"/>
        <v>46.728971962616818</v>
      </c>
      <c r="H52" s="140">
        <f t="shared" si="28"/>
        <v>3.2710280373831822</v>
      </c>
      <c r="I52" s="78">
        <v>50</v>
      </c>
      <c r="J52" s="147" t="s">
        <v>31</v>
      </c>
      <c r="K52" s="138"/>
      <c r="L52" s="136">
        <f t="shared" si="21"/>
        <v>46.728971962616818</v>
      </c>
      <c r="M52" s="137">
        <f t="shared" si="22"/>
        <v>23.364485981308409</v>
      </c>
      <c r="N52" s="137">
        <f t="shared" si="23"/>
        <v>9.3457943925233664</v>
      </c>
      <c r="O52" s="137">
        <f t="shared" si="24"/>
        <v>14.018691588785046</v>
      </c>
    </row>
    <row r="53" spans="1:15" ht="21" customHeight="1">
      <c r="A53" s="56">
        <v>50</v>
      </c>
      <c r="B53" s="130" t="s">
        <v>613</v>
      </c>
      <c r="C53" s="6">
        <v>120000068052</v>
      </c>
      <c r="D53" s="139">
        <v>243716</v>
      </c>
      <c r="E53" s="133" t="s">
        <v>611</v>
      </c>
      <c r="F53" s="133" t="s">
        <v>612</v>
      </c>
      <c r="G53" s="140">
        <f t="shared" si="27"/>
        <v>100</v>
      </c>
      <c r="H53" s="140">
        <f t="shared" si="28"/>
        <v>7</v>
      </c>
      <c r="I53" s="78">
        <v>107</v>
      </c>
      <c r="J53" s="147" t="s">
        <v>180</v>
      </c>
      <c r="K53" s="138"/>
      <c r="L53" s="136">
        <f t="shared" si="21"/>
        <v>100</v>
      </c>
      <c r="M53" s="137">
        <f t="shared" si="22"/>
        <v>50</v>
      </c>
      <c r="N53" s="137">
        <f t="shared" si="23"/>
        <v>20</v>
      </c>
      <c r="O53" s="137">
        <f t="shared" si="24"/>
        <v>30</v>
      </c>
    </row>
    <row r="54" spans="1:15" ht="21" customHeight="1">
      <c r="A54" s="56">
        <v>51</v>
      </c>
      <c r="B54" s="130" t="s">
        <v>616</v>
      </c>
      <c r="C54" s="6">
        <v>120000068225</v>
      </c>
      <c r="D54" s="139">
        <v>243717</v>
      </c>
      <c r="E54" s="133" t="s">
        <v>614</v>
      </c>
      <c r="F54" s="133" t="s">
        <v>615</v>
      </c>
      <c r="G54" s="140">
        <f t="shared" si="27"/>
        <v>100</v>
      </c>
      <c r="H54" s="140">
        <f t="shared" si="28"/>
        <v>7</v>
      </c>
      <c r="I54" s="78">
        <v>107</v>
      </c>
      <c r="J54" s="147" t="s">
        <v>101</v>
      </c>
      <c r="K54" s="138"/>
      <c r="L54" s="136">
        <f t="shared" si="21"/>
        <v>100</v>
      </c>
      <c r="M54" s="137">
        <f t="shared" si="22"/>
        <v>50</v>
      </c>
      <c r="N54" s="137">
        <f t="shared" si="23"/>
        <v>20</v>
      </c>
      <c r="O54" s="137">
        <f t="shared" si="24"/>
        <v>30</v>
      </c>
    </row>
    <row r="55" spans="1:15" ht="21" customHeight="1">
      <c r="A55" s="56">
        <v>52</v>
      </c>
      <c r="B55" s="130" t="s">
        <v>619</v>
      </c>
      <c r="C55" s="6">
        <v>120000066489</v>
      </c>
      <c r="D55" s="139">
        <v>243717</v>
      </c>
      <c r="E55" s="133" t="s">
        <v>617</v>
      </c>
      <c r="F55" s="133" t="s">
        <v>618</v>
      </c>
      <c r="G55" s="140">
        <f t="shared" si="27"/>
        <v>46.728971962616818</v>
      </c>
      <c r="H55" s="140">
        <f t="shared" si="28"/>
        <v>3.2710280373831822</v>
      </c>
      <c r="I55" s="78">
        <v>50</v>
      </c>
      <c r="J55" s="147" t="s">
        <v>101</v>
      </c>
      <c r="K55" s="138"/>
      <c r="L55" s="136">
        <f t="shared" si="21"/>
        <v>46.728971962616818</v>
      </c>
      <c r="M55" s="137">
        <f t="shared" si="22"/>
        <v>23.364485981308409</v>
      </c>
      <c r="N55" s="137">
        <f t="shared" si="23"/>
        <v>9.3457943925233664</v>
      </c>
      <c r="O55" s="137">
        <f t="shared" si="24"/>
        <v>14.018691588785046</v>
      </c>
    </row>
    <row r="56" spans="1:15" ht="21" customHeight="1">
      <c r="A56" s="56">
        <v>53</v>
      </c>
      <c r="B56" s="5" t="s">
        <v>622</v>
      </c>
      <c r="C56" s="6">
        <v>120000068234</v>
      </c>
      <c r="D56" s="139">
        <v>243725</v>
      </c>
      <c r="E56" s="133" t="s">
        <v>620</v>
      </c>
      <c r="F56" s="133" t="s">
        <v>621</v>
      </c>
      <c r="G56" s="140">
        <f t="shared" si="27"/>
        <v>185.98130841121494</v>
      </c>
      <c r="H56" s="140">
        <f t="shared" si="28"/>
        <v>13.01869158878506</v>
      </c>
      <c r="I56" s="78">
        <v>199</v>
      </c>
      <c r="J56" s="147" t="s">
        <v>101</v>
      </c>
      <c r="K56" s="138"/>
      <c r="L56" s="136">
        <f t="shared" si="21"/>
        <v>185.98130841121494</v>
      </c>
      <c r="M56" s="137">
        <f t="shared" si="22"/>
        <v>92.990654205607484</v>
      </c>
      <c r="N56" s="137">
        <f t="shared" si="23"/>
        <v>37.196261682242977</v>
      </c>
      <c r="O56" s="137">
        <f t="shared" si="24"/>
        <v>55.794392523364479</v>
      </c>
    </row>
    <row r="57" spans="1:15" ht="21" customHeight="1">
      <c r="A57" s="56">
        <v>54</v>
      </c>
      <c r="B57" s="130" t="s">
        <v>625</v>
      </c>
      <c r="C57" s="6">
        <v>120000068237</v>
      </c>
      <c r="D57" s="139">
        <v>243726</v>
      </c>
      <c r="E57" s="133" t="s">
        <v>623</v>
      </c>
      <c r="F57" s="133" t="s">
        <v>624</v>
      </c>
      <c r="G57" s="140">
        <f t="shared" si="27"/>
        <v>100</v>
      </c>
      <c r="H57" s="140">
        <f t="shared" si="28"/>
        <v>7</v>
      </c>
      <c r="I57" s="78">
        <v>107</v>
      </c>
      <c r="J57" s="147" t="s">
        <v>101</v>
      </c>
      <c r="K57" s="138"/>
      <c r="L57" s="136">
        <f t="shared" si="21"/>
        <v>100</v>
      </c>
      <c r="M57" s="137">
        <f t="shared" si="22"/>
        <v>50</v>
      </c>
      <c r="N57" s="137">
        <f t="shared" si="23"/>
        <v>20</v>
      </c>
      <c r="O57" s="137">
        <f t="shared" si="24"/>
        <v>30</v>
      </c>
    </row>
    <row r="58" spans="1:15" ht="21" customHeight="1">
      <c r="A58" s="56">
        <v>55</v>
      </c>
      <c r="B58" s="130" t="s">
        <v>628</v>
      </c>
      <c r="C58" s="6">
        <v>120000068238</v>
      </c>
      <c r="D58" s="139">
        <v>243726</v>
      </c>
      <c r="E58" s="133" t="s">
        <v>626</v>
      </c>
      <c r="F58" s="133" t="s">
        <v>627</v>
      </c>
      <c r="G58" s="140">
        <f t="shared" si="27"/>
        <v>46.728971962616818</v>
      </c>
      <c r="H58" s="140">
        <f t="shared" si="28"/>
        <v>3.2710280373831822</v>
      </c>
      <c r="I58" s="78">
        <v>50</v>
      </c>
      <c r="J58" s="147" t="s">
        <v>31</v>
      </c>
      <c r="K58" s="138"/>
      <c r="L58" s="136">
        <f t="shared" si="21"/>
        <v>46.728971962616818</v>
      </c>
      <c r="M58" s="137">
        <f t="shared" si="22"/>
        <v>23.364485981308409</v>
      </c>
      <c r="N58" s="137">
        <f t="shared" si="23"/>
        <v>9.3457943925233664</v>
      </c>
      <c r="O58" s="137">
        <f t="shared" si="24"/>
        <v>14.018691588785046</v>
      </c>
    </row>
    <row r="59" spans="1:15" ht="21" customHeight="1">
      <c r="A59" s="56">
        <v>56</v>
      </c>
      <c r="B59" s="130" t="s">
        <v>631</v>
      </c>
      <c r="C59" s="6">
        <v>120000068239</v>
      </c>
      <c r="D59" s="139">
        <v>243726</v>
      </c>
      <c r="E59" s="133" t="s">
        <v>629</v>
      </c>
      <c r="F59" s="133" t="s">
        <v>630</v>
      </c>
      <c r="G59" s="140">
        <f t="shared" si="27"/>
        <v>46.728971962616818</v>
      </c>
      <c r="H59" s="140">
        <f t="shared" si="28"/>
        <v>3.2710280373831822</v>
      </c>
      <c r="I59" s="78">
        <v>50</v>
      </c>
      <c r="J59" s="147" t="s">
        <v>101</v>
      </c>
      <c r="K59" s="138"/>
      <c r="L59" s="136">
        <f t="shared" si="21"/>
        <v>46.728971962616818</v>
      </c>
      <c r="M59" s="137">
        <f t="shared" si="22"/>
        <v>23.364485981308409</v>
      </c>
      <c r="N59" s="137">
        <f t="shared" si="23"/>
        <v>9.3457943925233664</v>
      </c>
      <c r="O59" s="137">
        <f t="shared" si="24"/>
        <v>14.018691588785046</v>
      </c>
    </row>
    <row r="60" spans="1:15" ht="21" customHeight="1">
      <c r="A60" s="56">
        <v>57</v>
      </c>
      <c r="B60" s="130" t="s">
        <v>634</v>
      </c>
      <c r="C60" s="6">
        <v>120000065269</v>
      </c>
      <c r="D60" s="139">
        <v>243727</v>
      </c>
      <c r="E60" s="133" t="s">
        <v>632</v>
      </c>
      <c r="F60" s="133" t="s">
        <v>633</v>
      </c>
      <c r="G60" s="140">
        <f t="shared" si="27"/>
        <v>100</v>
      </c>
      <c r="H60" s="140">
        <f t="shared" si="28"/>
        <v>7</v>
      </c>
      <c r="I60" s="78">
        <v>107</v>
      </c>
      <c r="J60" s="147" t="s">
        <v>101</v>
      </c>
      <c r="K60" s="138"/>
      <c r="L60" s="136">
        <f t="shared" si="21"/>
        <v>100</v>
      </c>
      <c r="M60" s="137">
        <f t="shared" si="22"/>
        <v>50</v>
      </c>
      <c r="N60" s="137">
        <f t="shared" si="23"/>
        <v>20</v>
      </c>
      <c r="O60" s="137">
        <f t="shared" si="24"/>
        <v>30</v>
      </c>
    </row>
    <row r="61" spans="1:15" ht="21" customHeight="1">
      <c r="A61" s="56">
        <v>58</v>
      </c>
      <c r="B61" s="130" t="s">
        <v>637</v>
      </c>
      <c r="C61" s="6">
        <v>120000068246</v>
      </c>
      <c r="D61" s="139">
        <v>243728</v>
      </c>
      <c r="E61" s="133" t="s">
        <v>635</v>
      </c>
      <c r="F61" s="133" t="s">
        <v>636</v>
      </c>
      <c r="G61" s="140">
        <f t="shared" si="27"/>
        <v>100</v>
      </c>
      <c r="H61" s="140">
        <f t="shared" si="28"/>
        <v>7</v>
      </c>
      <c r="I61" s="78">
        <v>107</v>
      </c>
      <c r="J61" s="147" t="s">
        <v>31</v>
      </c>
      <c r="K61" s="138"/>
      <c r="L61" s="136">
        <f t="shared" si="21"/>
        <v>100</v>
      </c>
      <c r="M61" s="137">
        <f t="shared" si="22"/>
        <v>50</v>
      </c>
      <c r="N61" s="137">
        <f t="shared" si="23"/>
        <v>20</v>
      </c>
      <c r="O61" s="137">
        <f t="shared" si="24"/>
        <v>30</v>
      </c>
    </row>
    <row r="62" spans="1:15" ht="21" customHeight="1">
      <c r="A62" s="56">
        <v>59</v>
      </c>
      <c r="B62" s="130" t="s">
        <v>639</v>
      </c>
      <c r="C62" s="6">
        <v>120000068250</v>
      </c>
      <c r="D62" s="139">
        <v>243730</v>
      </c>
      <c r="E62" s="133" t="s">
        <v>534</v>
      </c>
      <c r="F62" s="133" t="s">
        <v>638</v>
      </c>
      <c r="G62" s="140">
        <f t="shared" si="27"/>
        <v>100</v>
      </c>
      <c r="H62" s="140">
        <f t="shared" si="28"/>
        <v>7</v>
      </c>
      <c r="I62" s="78">
        <v>107</v>
      </c>
      <c r="J62" s="147" t="s">
        <v>180</v>
      </c>
      <c r="K62" s="138"/>
      <c r="L62" s="136">
        <f t="shared" si="21"/>
        <v>100</v>
      </c>
      <c r="M62" s="137">
        <f t="shared" si="22"/>
        <v>50</v>
      </c>
      <c r="N62" s="137">
        <f t="shared" si="23"/>
        <v>20</v>
      </c>
      <c r="O62" s="137">
        <f t="shared" si="24"/>
        <v>30</v>
      </c>
    </row>
    <row r="63" spans="1:15" ht="21" customHeight="1">
      <c r="A63" s="56">
        <v>60</v>
      </c>
      <c r="B63" s="130" t="s">
        <v>642</v>
      </c>
      <c r="C63" s="6">
        <v>120000068253</v>
      </c>
      <c r="D63" s="139">
        <v>243731</v>
      </c>
      <c r="E63" s="133" t="s">
        <v>640</v>
      </c>
      <c r="F63" s="133" t="s">
        <v>641</v>
      </c>
      <c r="G63" s="140">
        <f t="shared" si="27"/>
        <v>100</v>
      </c>
      <c r="H63" s="140">
        <f t="shared" si="28"/>
        <v>7</v>
      </c>
      <c r="I63" s="78">
        <v>107</v>
      </c>
      <c r="J63" s="147" t="s">
        <v>31</v>
      </c>
      <c r="K63" s="138"/>
      <c r="L63" s="136">
        <f t="shared" si="21"/>
        <v>100</v>
      </c>
      <c r="M63" s="137">
        <f t="shared" si="22"/>
        <v>50</v>
      </c>
      <c r="N63" s="137">
        <f t="shared" si="23"/>
        <v>20</v>
      </c>
      <c r="O63" s="137">
        <f t="shared" si="24"/>
        <v>30</v>
      </c>
    </row>
    <row r="64" spans="1:15" ht="21" customHeight="1">
      <c r="A64" s="56">
        <v>61</v>
      </c>
      <c r="B64" s="130" t="s">
        <v>645</v>
      </c>
      <c r="C64" s="6">
        <v>120000068263</v>
      </c>
      <c r="D64" s="139">
        <v>243735</v>
      </c>
      <c r="E64" s="133" t="s">
        <v>643</v>
      </c>
      <c r="F64" s="133" t="s">
        <v>644</v>
      </c>
      <c r="G64" s="140">
        <f t="shared" si="27"/>
        <v>100</v>
      </c>
      <c r="H64" s="140">
        <f t="shared" si="28"/>
        <v>7</v>
      </c>
      <c r="I64" s="78">
        <v>107</v>
      </c>
      <c r="J64" s="147" t="s">
        <v>101</v>
      </c>
      <c r="K64" s="138"/>
      <c r="L64" s="136">
        <f t="shared" si="21"/>
        <v>100</v>
      </c>
      <c r="M64" s="137">
        <f t="shared" si="22"/>
        <v>50</v>
      </c>
      <c r="N64" s="137">
        <f t="shared" si="23"/>
        <v>20</v>
      </c>
      <c r="O64" s="137">
        <f t="shared" si="24"/>
        <v>30</v>
      </c>
    </row>
    <row r="65" spans="1:15" ht="21" customHeight="1">
      <c r="A65" s="56">
        <v>62</v>
      </c>
      <c r="B65" s="130" t="s">
        <v>648</v>
      </c>
      <c r="C65" s="6">
        <v>120000068265</v>
      </c>
      <c r="D65" s="139">
        <v>243737</v>
      </c>
      <c r="E65" s="133" t="s">
        <v>646</v>
      </c>
      <c r="F65" s="133" t="s">
        <v>647</v>
      </c>
      <c r="G65" s="140">
        <f t="shared" si="27"/>
        <v>46.728971962616818</v>
      </c>
      <c r="H65" s="140">
        <f t="shared" si="28"/>
        <v>3.2710280373831822</v>
      </c>
      <c r="I65" s="60">
        <v>50</v>
      </c>
      <c r="J65" s="147" t="s">
        <v>180</v>
      </c>
      <c r="K65" s="138"/>
      <c r="L65" s="11">
        <f t="shared" si="21"/>
        <v>46.728971962616818</v>
      </c>
      <c r="M65" s="57">
        <f t="shared" si="22"/>
        <v>23.364485981308409</v>
      </c>
      <c r="N65" s="57">
        <f t="shared" si="23"/>
        <v>9.3457943925233664</v>
      </c>
      <c r="O65" s="57">
        <f t="shared" si="24"/>
        <v>14.018691588785046</v>
      </c>
    </row>
    <row r="68" spans="1:15" ht="21" customHeight="1">
      <c r="L68" s="148">
        <f>SUM(L4:L67)</f>
        <v>6408.4168224299065</v>
      </c>
      <c r="M68" s="148">
        <f t="shared" ref="M68:O68" si="29">SUM(M4:M67)</f>
        <v>3204.2084112149532</v>
      </c>
      <c r="N68" s="148">
        <f t="shared" si="29"/>
        <v>1281.6833644859814</v>
      </c>
      <c r="O68" s="148">
        <f t="shared" si="29"/>
        <v>1922.5250467289713</v>
      </c>
    </row>
  </sheetData>
  <mergeCells count="33">
    <mergeCell ref="Q16:R16"/>
    <mergeCell ref="Q17:R17"/>
    <mergeCell ref="Q18:R18"/>
    <mergeCell ref="Q20:X20"/>
    <mergeCell ref="Q10:R10"/>
    <mergeCell ref="Q11:R11"/>
    <mergeCell ref="Q12:R12"/>
    <mergeCell ref="Q13:R13"/>
    <mergeCell ref="Q14:R14"/>
    <mergeCell ref="Q15:R15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pageMargins left="0.31496062992125984" right="0.31496062992125984" top="0.55118110236220474" bottom="0.35433070866141736" header="0.31496062992125984" footer="0.31496062992125984"/>
  <pageSetup paperSize="9" scale="4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F73BF-A137-450B-9A1A-795E46CCCC53}">
  <dimension ref="A1:AB45"/>
  <sheetViews>
    <sheetView view="pageBreakPreview" zoomScale="60" zoomScaleNormal="70" workbookViewId="0">
      <selection sqref="A1:XFD1048576"/>
    </sheetView>
  </sheetViews>
  <sheetFormatPr defaultRowHeight="14.4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customWidth="1"/>
    <col min="6" max="6" width="16" style="53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53" bestFit="1" customWidth="1"/>
    <col min="11" max="11" width="2.33203125" style="53" customWidth="1"/>
    <col min="12" max="12" width="12.21875" style="53" customWidth="1"/>
    <col min="13" max="13" width="11.77734375" style="53" customWidth="1"/>
    <col min="14" max="14" width="15.109375" style="53" customWidth="1"/>
    <col min="15" max="15" width="10" style="53" bestFit="1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30.6" customHeight="1">
      <c r="A1" s="278" t="s">
        <v>649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116"/>
      <c r="Z1" s="116"/>
      <c r="AA1" s="116"/>
      <c r="AB1" s="116"/>
    </row>
    <row r="2" spans="1:28" ht="21" customHeight="1">
      <c r="A2" s="280" t="s">
        <v>1</v>
      </c>
      <c r="B2" s="297" t="s">
        <v>2</v>
      </c>
      <c r="C2" s="299" t="s">
        <v>3</v>
      </c>
      <c r="D2" s="300" t="s">
        <v>4</v>
      </c>
      <c r="E2" s="297" t="s">
        <v>5</v>
      </c>
      <c r="F2" s="297" t="s">
        <v>6</v>
      </c>
      <c r="G2" s="298" t="s">
        <v>7</v>
      </c>
      <c r="H2" s="298" t="s">
        <v>8</v>
      </c>
      <c r="I2" s="298" t="s">
        <v>9</v>
      </c>
      <c r="J2" s="298" t="s">
        <v>10</v>
      </c>
      <c r="K2" s="54"/>
      <c r="L2" s="291" t="s">
        <v>11</v>
      </c>
      <c r="M2" s="291" t="s">
        <v>12</v>
      </c>
      <c r="N2" s="291" t="s">
        <v>13</v>
      </c>
      <c r="O2" s="291" t="s">
        <v>14</v>
      </c>
      <c r="P2" s="54"/>
      <c r="Q2" s="290" t="s">
        <v>15</v>
      </c>
      <c r="R2" s="290"/>
      <c r="S2" s="55">
        <f>SUM(L45)</f>
        <v>5399.3644859813085</v>
      </c>
      <c r="T2" s="3"/>
      <c r="U2" s="3"/>
      <c r="V2" s="3"/>
      <c r="W2" s="3"/>
      <c r="X2" s="54"/>
    </row>
    <row r="3" spans="1:28" ht="21" customHeight="1">
      <c r="A3" s="281"/>
      <c r="B3" s="297"/>
      <c r="C3" s="299"/>
      <c r="D3" s="300"/>
      <c r="E3" s="297"/>
      <c r="F3" s="297"/>
      <c r="G3" s="298"/>
      <c r="H3" s="298"/>
      <c r="I3" s="298"/>
      <c r="J3" s="298"/>
      <c r="K3" s="54"/>
      <c r="L3" s="292"/>
      <c r="M3" s="292"/>
      <c r="N3" s="292"/>
      <c r="O3" s="292"/>
      <c r="P3" s="54"/>
      <c r="Q3" s="290" t="s">
        <v>16</v>
      </c>
      <c r="R3" s="290"/>
      <c r="S3" s="55">
        <f>SUM(M45)</f>
        <v>2699.6822429906542</v>
      </c>
      <c r="T3" s="3"/>
      <c r="U3" s="3"/>
      <c r="V3" s="3"/>
      <c r="W3" s="3"/>
      <c r="X3" s="54"/>
    </row>
    <row r="4" spans="1:28" ht="21" customHeight="1">
      <c r="A4" s="56">
        <v>1</v>
      </c>
      <c r="B4" s="5" t="s">
        <v>729</v>
      </c>
      <c r="C4" s="6">
        <v>120000067958</v>
      </c>
      <c r="D4" s="139">
        <v>243634</v>
      </c>
      <c r="E4" s="158" t="s">
        <v>657</v>
      </c>
      <c r="F4" s="158" t="s">
        <v>658</v>
      </c>
      <c r="G4" s="140">
        <f t="shared" ref="G4:G8" si="0">I4/1.07</f>
        <v>54.514018691588781</v>
      </c>
      <c r="H4" s="140">
        <f t="shared" ref="H4:H10" si="1">I4-G4</f>
        <v>3.8159813084112173</v>
      </c>
      <c r="I4" s="141">
        <v>58.33</v>
      </c>
      <c r="J4" s="130" t="s">
        <v>205</v>
      </c>
      <c r="K4" s="54"/>
      <c r="L4" s="11">
        <f t="shared" ref="L4:L42" si="2">G4</f>
        <v>54.514018691588781</v>
      </c>
      <c r="M4" s="57">
        <f t="shared" ref="M4:M42" si="3">L4-(L4*50/100)</f>
        <v>27.25700934579439</v>
      </c>
      <c r="N4" s="57">
        <f t="shared" ref="N4:N42" si="4">L4-(L4*80/100)</f>
        <v>10.902803738317751</v>
      </c>
      <c r="O4" s="57">
        <f t="shared" ref="O4:O42" si="5">L4-(L4*70/100)</f>
        <v>16.354205607476636</v>
      </c>
      <c r="P4" s="54"/>
      <c r="Q4" s="301" t="s">
        <v>21</v>
      </c>
      <c r="R4" s="301"/>
      <c r="S4" s="58">
        <f>S3*25/100</f>
        <v>674.92056074766356</v>
      </c>
      <c r="T4" s="3"/>
      <c r="U4" s="3"/>
      <c r="V4" s="3"/>
      <c r="W4" s="3"/>
      <c r="X4" s="54"/>
    </row>
    <row r="5" spans="1:28" ht="21" customHeight="1">
      <c r="A5" s="56">
        <v>2</v>
      </c>
      <c r="B5" s="5" t="s">
        <v>730</v>
      </c>
      <c r="C5" s="6">
        <v>120000068086</v>
      </c>
      <c r="D5" s="139">
        <v>243661</v>
      </c>
      <c r="E5" s="133" t="s">
        <v>659</v>
      </c>
      <c r="F5" s="133" t="s">
        <v>660</v>
      </c>
      <c r="G5" s="140">
        <f t="shared" si="0"/>
        <v>100</v>
      </c>
      <c r="H5" s="140">
        <f t="shared" si="1"/>
        <v>7</v>
      </c>
      <c r="I5" s="141">
        <v>107</v>
      </c>
      <c r="J5" s="143" t="s">
        <v>25</v>
      </c>
      <c r="K5" s="54"/>
      <c r="L5" s="11">
        <f t="shared" si="2"/>
        <v>100</v>
      </c>
      <c r="M5" s="57">
        <f t="shared" si="3"/>
        <v>50</v>
      </c>
      <c r="N5" s="57">
        <f t="shared" si="4"/>
        <v>20</v>
      </c>
      <c r="O5" s="57">
        <f t="shared" si="5"/>
        <v>30</v>
      </c>
      <c r="P5" s="54"/>
      <c r="Q5" s="301" t="s">
        <v>25</v>
      </c>
      <c r="R5" s="301"/>
      <c r="S5" s="58">
        <f>S3*25/100</f>
        <v>674.92056074766356</v>
      </c>
      <c r="T5" s="3"/>
      <c r="U5" s="3"/>
      <c r="V5" s="3"/>
      <c r="W5" s="3"/>
      <c r="X5" s="54"/>
    </row>
    <row r="6" spans="1:28" ht="21" customHeight="1">
      <c r="A6" s="56">
        <v>3</v>
      </c>
      <c r="B6" s="130" t="s">
        <v>404</v>
      </c>
      <c r="C6" s="6">
        <v>120000068101</v>
      </c>
      <c r="D6" s="139">
        <v>243666</v>
      </c>
      <c r="E6" s="133" t="s">
        <v>405</v>
      </c>
      <c r="F6" s="133" t="s">
        <v>406</v>
      </c>
      <c r="G6" s="163">
        <f t="shared" si="0"/>
        <v>200</v>
      </c>
      <c r="H6" s="163">
        <f t="shared" si="1"/>
        <v>14</v>
      </c>
      <c r="I6" s="115">
        <v>214</v>
      </c>
      <c r="J6" s="142" t="s">
        <v>180</v>
      </c>
      <c r="K6" s="54"/>
      <c r="L6" s="11">
        <f t="shared" si="2"/>
        <v>200</v>
      </c>
      <c r="M6" s="57">
        <f t="shared" si="3"/>
        <v>100</v>
      </c>
      <c r="N6" s="57">
        <f t="shared" si="4"/>
        <v>40</v>
      </c>
      <c r="O6" s="57">
        <f t="shared" si="5"/>
        <v>60</v>
      </c>
      <c r="P6" s="54"/>
      <c r="Q6" s="301" t="s">
        <v>20</v>
      </c>
      <c r="R6" s="301"/>
      <c r="S6" s="58">
        <f>S3*20/100</f>
        <v>539.93644859813082</v>
      </c>
      <c r="T6" s="3"/>
      <c r="U6" s="3"/>
      <c r="V6" s="3"/>
      <c r="W6" s="3"/>
      <c r="X6" s="54"/>
    </row>
    <row r="7" spans="1:28" ht="21" customHeight="1">
      <c r="A7" s="56">
        <v>4</v>
      </c>
      <c r="B7" s="5" t="s">
        <v>731</v>
      </c>
      <c r="C7" s="6">
        <v>120000068108</v>
      </c>
      <c r="D7" s="139">
        <v>243669</v>
      </c>
      <c r="E7" s="133" t="s">
        <v>661</v>
      </c>
      <c r="F7" s="133" t="s">
        <v>660</v>
      </c>
      <c r="G7" s="140">
        <f t="shared" si="0"/>
        <v>100</v>
      </c>
      <c r="H7" s="140">
        <f t="shared" si="1"/>
        <v>7</v>
      </c>
      <c r="I7" s="78">
        <v>107</v>
      </c>
      <c r="J7" s="130" t="s">
        <v>205</v>
      </c>
      <c r="K7" s="54"/>
      <c r="L7" s="11">
        <f t="shared" si="2"/>
        <v>100</v>
      </c>
      <c r="M7" s="57">
        <f t="shared" si="3"/>
        <v>50</v>
      </c>
      <c r="N7" s="57">
        <f t="shared" si="4"/>
        <v>20</v>
      </c>
      <c r="O7" s="57">
        <f t="shared" si="5"/>
        <v>30</v>
      </c>
      <c r="P7" s="54"/>
      <c r="Q7" s="301" t="s">
        <v>32</v>
      </c>
      <c r="R7" s="301"/>
      <c r="S7" s="58">
        <f>S3*5/100</f>
        <v>134.98411214953271</v>
      </c>
      <c r="T7" s="3"/>
      <c r="U7" s="3"/>
      <c r="V7" s="3"/>
      <c r="W7" s="3"/>
      <c r="X7" s="54"/>
    </row>
    <row r="8" spans="1:28" ht="21" customHeight="1">
      <c r="A8" s="56">
        <v>5</v>
      </c>
      <c r="B8" s="5" t="s">
        <v>732</v>
      </c>
      <c r="C8" s="6">
        <v>120000068129</v>
      </c>
      <c r="D8" s="139">
        <v>243677</v>
      </c>
      <c r="E8" s="133" t="s">
        <v>662</v>
      </c>
      <c r="F8" s="133" t="s">
        <v>663</v>
      </c>
      <c r="G8" s="140">
        <f t="shared" si="0"/>
        <v>150</v>
      </c>
      <c r="H8" s="140">
        <f t="shared" si="1"/>
        <v>10.5</v>
      </c>
      <c r="I8" s="78">
        <v>160.5</v>
      </c>
      <c r="J8" s="144" t="s">
        <v>101</v>
      </c>
      <c r="K8" s="54"/>
      <c r="L8" s="11">
        <f t="shared" si="2"/>
        <v>150</v>
      </c>
      <c r="M8" s="57">
        <f t="shared" si="3"/>
        <v>75</v>
      </c>
      <c r="N8" s="57">
        <f t="shared" si="4"/>
        <v>30</v>
      </c>
      <c r="O8" s="57">
        <f t="shared" si="5"/>
        <v>45</v>
      </c>
      <c r="P8" s="54"/>
      <c r="Q8" s="301" t="s">
        <v>35</v>
      </c>
      <c r="R8" s="301"/>
      <c r="S8" s="58">
        <f>S3*25/100</f>
        <v>674.92056074766356</v>
      </c>
      <c r="T8" s="3"/>
      <c r="U8" s="3"/>
      <c r="V8" s="3"/>
      <c r="W8" s="3"/>
      <c r="X8" s="54"/>
    </row>
    <row r="9" spans="1:28" ht="21" customHeight="1">
      <c r="A9" s="56">
        <v>6</v>
      </c>
      <c r="B9" s="160" t="s">
        <v>733</v>
      </c>
      <c r="C9" s="6">
        <v>120000054370</v>
      </c>
      <c r="D9" s="139">
        <v>243686</v>
      </c>
      <c r="E9" s="133" t="s">
        <v>664</v>
      </c>
      <c r="F9" s="133" t="s">
        <v>665</v>
      </c>
      <c r="G9" s="36">
        <v>150</v>
      </c>
      <c r="H9" s="36">
        <f t="shared" si="1"/>
        <v>10.5</v>
      </c>
      <c r="I9" s="36">
        <f t="shared" ref="I9:I10" si="6">G9*1.07</f>
        <v>160.5</v>
      </c>
      <c r="J9" s="147" t="s">
        <v>25</v>
      </c>
      <c r="K9" s="54"/>
      <c r="L9" s="11">
        <f t="shared" si="2"/>
        <v>150</v>
      </c>
      <c r="M9" s="57">
        <f t="shared" si="3"/>
        <v>75</v>
      </c>
      <c r="N9" s="57">
        <f t="shared" si="4"/>
        <v>30</v>
      </c>
      <c r="O9" s="57">
        <f t="shared" si="5"/>
        <v>45</v>
      </c>
      <c r="P9" s="54"/>
      <c r="Q9" s="290" t="s">
        <v>38</v>
      </c>
      <c r="R9" s="290"/>
      <c r="S9" s="55">
        <f>SUM(N45)</f>
        <v>1079.8728971962616</v>
      </c>
      <c r="T9" s="3"/>
      <c r="U9" s="3"/>
      <c r="V9" s="3"/>
      <c r="W9" s="3"/>
      <c r="X9" s="54"/>
    </row>
    <row r="10" spans="1:28" s="75" customFormat="1" ht="21" customHeight="1">
      <c r="A10" s="4">
        <v>7</v>
      </c>
      <c r="B10" s="130" t="s">
        <v>734</v>
      </c>
      <c r="C10" s="6">
        <v>120000068177</v>
      </c>
      <c r="D10" s="139">
        <v>243696</v>
      </c>
      <c r="E10" s="133" t="s">
        <v>666</v>
      </c>
      <c r="F10" s="133" t="s">
        <v>660</v>
      </c>
      <c r="G10" s="36">
        <v>100</v>
      </c>
      <c r="H10" s="36">
        <f t="shared" si="1"/>
        <v>7</v>
      </c>
      <c r="I10" s="36">
        <f t="shared" si="6"/>
        <v>107</v>
      </c>
      <c r="J10" s="147" t="s">
        <v>451</v>
      </c>
      <c r="K10" s="1"/>
      <c r="L10" s="77">
        <f t="shared" si="2"/>
        <v>100</v>
      </c>
      <c r="M10" s="12">
        <f t="shared" si="3"/>
        <v>50</v>
      </c>
      <c r="N10" s="12">
        <f t="shared" si="4"/>
        <v>20</v>
      </c>
      <c r="O10" s="12">
        <f t="shared" si="5"/>
        <v>30</v>
      </c>
      <c r="P10" s="1"/>
      <c r="Q10" s="274" t="s">
        <v>41</v>
      </c>
      <c r="R10" s="274"/>
      <c r="S10" s="13">
        <f>SUM(S9)</f>
        <v>1079.8728971962616</v>
      </c>
      <c r="T10" s="20"/>
      <c r="U10" s="20"/>
      <c r="V10" s="20"/>
      <c r="W10" s="20"/>
      <c r="X10" s="1"/>
    </row>
    <row r="11" spans="1:28" ht="21" customHeight="1">
      <c r="A11" s="56">
        <v>8</v>
      </c>
      <c r="B11" s="5" t="s">
        <v>735</v>
      </c>
      <c r="C11" s="6">
        <v>120000068196</v>
      </c>
      <c r="D11" s="139">
        <v>243704</v>
      </c>
      <c r="E11" s="133" t="s">
        <v>667</v>
      </c>
      <c r="F11" s="133" t="s">
        <v>668</v>
      </c>
      <c r="G11" s="140">
        <f>I11/1.07</f>
        <v>100</v>
      </c>
      <c r="H11" s="140">
        <f>I11-G11</f>
        <v>7</v>
      </c>
      <c r="I11" s="78">
        <v>107</v>
      </c>
      <c r="J11" s="144" t="s">
        <v>101</v>
      </c>
      <c r="K11" s="54"/>
      <c r="L11" s="11">
        <f t="shared" si="2"/>
        <v>100</v>
      </c>
      <c r="M11" s="57">
        <f t="shared" si="3"/>
        <v>50</v>
      </c>
      <c r="N11" s="57">
        <f t="shared" si="4"/>
        <v>20</v>
      </c>
      <c r="O11" s="57">
        <f t="shared" si="5"/>
        <v>30</v>
      </c>
      <c r="P11" s="54"/>
      <c r="Q11" s="290" t="s">
        <v>44</v>
      </c>
      <c r="R11" s="290"/>
      <c r="S11" s="55">
        <f>SUM(O45)</f>
        <v>1619.8093457943921</v>
      </c>
      <c r="T11" s="3"/>
      <c r="U11" s="3"/>
      <c r="V11" s="3"/>
      <c r="W11" s="3"/>
      <c r="X11" s="54"/>
    </row>
    <row r="12" spans="1:28" ht="21" customHeight="1">
      <c r="A12" s="56">
        <v>9</v>
      </c>
      <c r="B12" s="130" t="s">
        <v>736</v>
      </c>
      <c r="C12" s="6">
        <v>3101701623955</v>
      </c>
      <c r="D12" s="139">
        <v>243710</v>
      </c>
      <c r="E12" s="133" t="s">
        <v>669</v>
      </c>
      <c r="F12" s="133" t="s">
        <v>670</v>
      </c>
      <c r="G12" s="140">
        <f t="shared" ref="G12:G22" si="7">I12/1.07</f>
        <v>200</v>
      </c>
      <c r="H12" s="140">
        <f t="shared" ref="H12:H42" si="8">I12-G12</f>
        <v>14</v>
      </c>
      <c r="I12" s="78">
        <v>214</v>
      </c>
      <c r="J12" s="147" t="s">
        <v>101</v>
      </c>
      <c r="K12" s="54"/>
      <c r="L12" s="11">
        <f t="shared" si="2"/>
        <v>200</v>
      </c>
      <c r="M12" s="57">
        <f t="shared" si="3"/>
        <v>100</v>
      </c>
      <c r="N12" s="57">
        <f t="shared" si="4"/>
        <v>40</v>
      </c>
      <c r="O12" s="57">
        <f t="shared" si="5"/>
        <v>60</v>
      </c>
      <c r="P12" s="54"/>
      <c r="Q12" s="301" t="s">
        <v>21</v>
      </c>
      <c r="R12" s="301"/>
      <c r="S12" s="62">
        <f>SUM(O10)</f>
        <v>30</v>
      </c>
      <c r="T12" s="3"/>
      <c r="U12" s="3"/>
      <c r="V12" s="3"/>
      <c r="W12" s="3"/>
      <c r="X12" s="54"/>
    </row>
    <row r="13" spans="1:28" ht="21" customHeight="1">
      <c r="A13" s="56">
        <v>10</v>
      </c>
      <c r="B13" s="130" t="s">
        <v>737</v>
      </c>
      <c r="C13" s="6">
        <v>120000068224</v>
      </c>
      <c r="D13" s="139">
        <v>243716</v>
      </c>
      <c r="E13" s="133" t="s">
        <v>671</v>
      </c>
      <c r="F13" s="133" t="s">
        <v>672</v>
      </c>
      <c r="G13" s="140">
        <f t="shared" si="7"/>
        <v>100</v>
      </c>
      <c r="H13" s="140">
        <f t="shared" si="8"/>
        <v>7</v>
      </c>
      <c r="I13" s="78">
        <v>107</v>
      </c>
      <c r="J13" s="147" t="s">
        <v>180</v>
      </c>
      <c r="K13" s="54"/>
      <c r="L13" s="11">
        <f t="shared" si="2"/>
        <v>100</v>
      </c>
      <c r="M13" s="57">
        <f t="shared" si="3"/>
        <v>50</v>
      </c>
      <c r="N13" s="57">
        <f t="shared" si="4"/>
        <v>20</v>
      </c>
      <c r="O13" s="57">
        <f t="shared" si="5"/>
        <v>30</v>
      </c>
      <c r="P13" s="54"/>
      <c r="Q13" s="301" t="s">
        <v>25</v>
      </c>
      <c r="R13" s="301"/>
      <c r="S13" s="62">
        <f>SUM(O15,O5,O18,O23,O26,O39,O9)</f>
        <v>327.05607476635515</v>
      </c>
      <c r="T13" s="3"/>
      <c r="U13" s="3"/>
      <c r="V13" s="3"/>
      <c r="W13" s="3"/>
      <c r="X13" s="54"/>
    </row>
    <row r="14" spans="1:28" ht="21" customHeight="1">
      <c r="A14" s="56">
        <v>11</v>
      </c>
      <c r="B14" s="130" t="s">
        <v>738</v>
      </c>
      <c r="C14" s="6">
        <v>120000068227</v>
      </c>
      <c r="D14" s="139">
        <v>243717</v>
      </c>
      <c r="E14" s="133" t="s">
        <v>673</v>
      </c>
      <c r="F14" s="133" t="s">
        <v>674</v>
      </c>
      <c r="G14" s="140">
        <f t="shared" si="7"/>
        <v>100</v>
      </c>
      <c r="H14" s="140">
        <f t="shared" si="8"/>
        <v>7</v>
      </c>
      <c r="I14" s="78">
        <v>107</v>
      </c>
      <c r="J14" s="147" t="s">
        <v>180</v>
      </c>
      <c r="K14" s="54"/>
      <c r="L14" s="11">
        <f t="shared" si="2"/>
        <v>100</v>
      </c>
      <c r="M14" s="57">
        <f t="shared" si="3"/>
        <v>50</v>
      </c>
      <c r="N14" s="57">
        <f t="shared" si="4"/>
        <v>20</v>
      </c>
      <c r="O14" s="57">
        <f t="shared" si="5"/>
        <v>30</v>
      </c>
      <c r="P14" s="54"/>
      <c r="Q14" s="301" t="s">
        <v>20</v>
      </c>
      <c r="R14" s="301"/>
      <c r="S14" s="62">
        <f>SUM(O6,O13,O14,O24,O28)</f>
        <v>210</v>
      </c>
      <c r="T14" s="3"/>
      <c r="U14" s="3"/>
      <c r="V14" s="3"/>
      <c r="W14" s="3"/>
      <c r="X14" s="54"/>
    </row>
    <row r="15" spans="1:28" ht="21" customHeight="1">
      <c r="A15" s="56">
        <v>12</v>
      </c>
      <c r="B15" s="130" t="s">
        <v>739</v>
      </c>
      <c r="C15" s="6">
        <v>120000068193</v>
      </c>
      <c r="D15" s="139">
        <v>243717</v>
      </c>
      <c r="E15" s="133" t="s">
        <v>675</v>
      </c>
      <c r="F15" s="133" t="s">
        <v>676</v>
      </c>
      <c r="G15" s="140">
        <f t="shared" si="7"/>
        <v>150</v>
      </c>
      <c r="H15" s="140">
        <f t="shared" si="8"/>
        <v>10.5</v>
      </c>
      <c r="I15" s="78">
        <v>160.5</v>
      </c>
      <c r="J15" s="147" t="s">
        <v>31</v>
      </c>
      <c r="K15" s="54"/>
      <c r="L15" s="11">
        <f t="shared" si="2"/>
        <v>150</v>
      </c>
      <c r="M15" s="57">
        <f t="shared" si="3"/>
        <v>75</v>
      </c>
      <c r="N15" s="57">
        <f t="shared" si="4"/>
        <v>30</v>
      </c>
      <c r="O15" s="57">
        <f t="shared" si="5"/>
        <v>45</v>
      </c>
      <c r="P15" s="54"/>
      <c r="Q15" s="301" t="s">
        <v>32</v>
      </c>
      <c r="R15" s="301"/>
      <c r="S15" s="62">
        <f>SUM(O16,O20)</f>
        <v>106.72710280373832</v>
      </c>
      <c r="T15" s="3"/>
      <c r="U15" s="3"/>
      <c r="V15" s="3"/>
      <c r="W15" s="3"/>
      <c r="X15" s="54"/>
    </row>
    <row r="16" spans="1:28" ht="21" customHeight="1">
      <c r="A16" s="56">
        <v>13</v>
      </c>
      <c r="B16" s="130" t="s">
        <v>740</v>
      </c>
      <c r="C16" s="6">
        <v>120000068229</v>
      </c>
      <c r="D16" s="139">
        <v>243718</v>
      </c>
      <c r="E16" s="133" t="s">
        <v>677</v>
      </c>
      <c r="F16" s="133" t="s">
        <v>678</v>
      </c>
      <c r="G16" s="140">
        <f t="shared" si="7"/>
        <v>155.75700934579439</v>
      </c>
      <c r="H16" s="140">
        <f t="shared" si="8"/>
        <v>10.90299065420561</v>
      </c>
      <c r="I16" s="78">
        <v>166.66</v>
      </c>
      <c r="J16" s="147" t="s">
        <v>258</v>
      </c>
      <c r="K16" s="54"/>
      <c r="L16" s="11">
        <f t="shared" si="2"/>
        <v>155.75700934579439</v>
      </c>
      <c r="M16" s="57">
        <f t="shared" si="3"/>
        <v>77.878504672897193</v>
      </c>
      <c r="N16" s="57">
        <f t="shared" si="4"/>
        <v>31.151401869158889</v>
      </c>
      <c r="O16" s="57">
        <f t="shared" si="5"/>
        <v>46.727102803738319</v>
      </c>
      <c r="P16" s="54"/>
      <c r="Q16" s="301" t="s">
        <v>41</v>
      </c>
      <c r="R16" s="301"/>
      <c r="S16" s="62">
        <f>SUM(O4,O7:O8,O11:O12,O17,O19,O21:O22,O25,O27,O29:O38,O40:O42)</f>
        <v>946.026168224299</v>
      </c>
      <c r="T16" s="3"/>
      <c r="U16" s="3"/>
      <c r="V16" s="3"/>
      <c r="W16" s="3"/>
      <c r="X16" s="54"/>
    </row>
    <row r="17" spans="1:24" ht="21" customHeight="1">
      <c r="A17" s="56">
        <v>14</v>
      </c>
      <c r="B17" s="130" t="s">
        <v>741</v>
      </c>
      <c r="C17" s="6">
        <v>120000068242</v>
      </c>
      <c r="D17" s="139">
        <v>243727</v>
      </c>
      <c r="E17" s="133" t="s">
        <v>679</v>
      </c>
      <c r="F17" s="133" t="s">
        <v>680</v>
      </c>
      <c r="G17" s="140">
        <f t="shared" si="7"/>
        <v>150</v>
      </c>
      <c r="H17" s="140">
        <f t="shared" si="8"/>
        <v>10.5</v>
      </c>
      <c r="I17" s="78">
        <v>160.5</v>
      </c>
      <c r="J17" s="147" t="s">
        <v>101</v>
      </c>
      <c r="K17" s="54"/>
      <c r="L17" s="11">
        <f t="shared" si="2"/>
        <v>150</v>
      </c>
      <c r="M17" s="57">
        <f t="shared" si="3"/>
        <v>75</v>
      </c>
      <c r="N17" s="57">
        <f t="shared" si="4"/>
        <v>30</v>
      </c>
      <c r="O17" s="57">
        <f t="shared" si="5"/>
        <v>45</v>
      </c>
      <c r="P17" s="54"/>
      <c r="Q17" s="308" t="s">
        <v>58</v>
      </c>
      <c r="R17" s="309"/>
      <c r="S17" s="62"/>
      <c r="T17" s="3"/>
      <c r="U17" s="3"/>
      <c r="V17" s="3"/>
      <c r="W17" s="3"/>
      <c r="X17" s="54"/>
    </row>
    <row r="18" spans="1:24" ht="21" customHeight="1">
      <c r="A18" s="56">
        <v>15</v>
      </c>
      <c r="B18" s="130" t="s">
        <v>742</v>
      </c>
      <c r="C18" s="6">
        <v>120000068251</v>
      </c>
      <c r="D18" s="139">
        <v>243730</v>
      </c>
      <c r="E18" s="133" t="s">
        <v>681</v>
      </c>
      <c r="F18" s="133" t="s">
        <v>682</v>
      </c>
      <c r="G18" s="140">
        <f t="shared" si="7"/>
        <v>150</v>
      </c>
      <c r="H18" s="140">
        <f t="shared" si="8"/>
        <v>10.5</v>
      </c>
      <c r="I18" s="78">
        <v>160.5</v>
      </c>
      <c r="J18" s="147" t="s">
        <v>31</v>
      </c>
      <c r="K18" s="54"/>
      <c r="L18" s="11">
        <f t="shared" si="2"/>
        <v>150</v>
      </c>
      <c r="M18" s="57">
        <f t="shared" si="3"/>
        <v>75</v>
      </c>
      <c r="N18" s="57">
        <f t="shared" si="4"/>
        <v>30</v>
      </c>
      <c r="O18" s="57">
        <f t="shared" si="5"/>
        <v>45</v>
      </c>
      <c r="P18" s="54"/>
      <c r="Q18" s="306" t="s">
        <v>80</v>
      </c>
      <c r="R18" s="307"/>
      <c r="S18" s="62"/>
      <c r="T18" s="3"/>
      <c r="U18" s="3"/>
      <c r="V18" s="3"/>
      <c r="W18" s="3"/>
      <c r="X18" s="54"/>
    </row>
    <row r="19" spans="1:24" ht="21" customHeight="1">
      <c r="A19" s="56">
        <v>16</v>
      </c>
      <c r="B19" s="130" t="s">
        <v>743</v>
      </c>
      <c r="C19" s="6">
        <v>120000068254</v>
      </c>
      <c r="D19" s="139">
        <v>243731</v>
      </c>
      <c r="E19" s="133" t="s">
        <v>683</v>
      </c>
      <c r="F19" s="133" t="s">
        <v>684</v>
      </c>
      <c r="G19" s="140">
        <f t="shared" si="7"/>
        <v>150</v>
      </c>
      <c r="H19" s="140">
        <f t="shared" si="8"/>
        <v>10.5</v>
      </c>
      <c r="I19" s="78">
        <v>160.5</v>
      </c>
      <c r="J19" s="147" t="s">
        <v>101</v>
      </c>
      <c r="K19" s="54"/>
      <c r="L19" s="11">
        <f t="shared" si="2"/>
        <v>150</v>
      </c>
      <c r="M19" s="57">
        <f t="shared" si="3"/>
        <v>75</v>
      </c>
      <c r="N19" s="57">
        <f t="shared" si="4"/>
        <v>30</v>
      </c>
      <c r="O19" s="57">
        <f t="shared" si="5"/>
        <v>45</v>
      </c>
      <c r="P19" s="54"/>
      <c r="Q19" s="306" t="s">
        <v>651</v>
      </c>
      <c r="R19" s="307"/>
      <c r="S19" s="62"/>
      <c r="T19" s="3"/>
      <c r="U19" s="3"/>
      <c r="V19" s="3"/>
      <c r="W19" s="3"/>
      <c r="X19" s="54"/>
    </row>
    <row r="20" spans="1:24" ht="21" customHeight="1">
      <c r="A20" s="56">
        <v>17</v>
      </c>
      <c r="B20" s="130" t="s">
        <v>744</v>
      </c>
      <c r="C20" s="6">
        <v>120000068255</v>
      </c>
      <c r="D20" s="139">
        <v>243731</v>
      </c>
      <c r="E20" s="133" t="s">
        <v>685</v>
      </c>
      <c r="F20" s="133" t="s">
        <v>686</v>
      </c>
      <c r="G20" s="140">
        <f t="shared" si="7"/>
        <v>200</v>
      </c>
      <c r="H20" s="140">
        <f t="shared" si="8"/>
        <v>14</v>
      </c>
      <c r="I20" s="78">
        <v>214</v>
      </c>
      <c r="J20" s="147" t="s">
        <v>258</v>
      </c>
      <c r="K20" s="54"/>
      <c r="L20" s="11">
        <f t="shared" si="2"/>
        <v>200</v>
      </c>
      <c r="M20" s="57">
        <f t="shared" si="3"/>
        <v>100</v>
      </c>
      <c r="N20" s="57">
        <f t="shared" si="4"/>
        <v>40</v>
      </c>
      <c r="O20" s="57">
        <f t="shared" si="5"/>
        <v>60</v>
      </c>
      <c r="P20" s="54"/>
      <c r="Q20" s="308" t="s">
        <v>654</v>
      </c>
      <c r="R20" s="309"/>
      <c r="S20" s="62"/>
      <c r="T20" s="3"/>
      <c r="U20" s="3"/>
      <c r="V20" s="3"/>
      <c r="W20" s="3"/>
      <c r="X20" s="54"/>
    </row>
    <row r="21" spans="1:24" ht="21" customHeight="1">
      <c r="A21" s="56">
        <v>18</v>
      </c>
      <c r="B21" s="130" t="s">
        <v>745</v>
      </c>
      <c r="C21" s="6">
        <v>120000068257</v>
      </c>
      <c r="D21" s="139">
        <v>243733</v>
      </c>
      <c r="E21" s="133" t="s">
        <v>687</v>
      </c>
      <c r="F21" s="133" t="s">
        <v>688</v>
      </c>
      <c r="G21" s="140">
        <f t="shared" si="7"/>
        <v>150</v>
      </c>
      <c r="H21" s="140">
        <f t="shared" si="8"/>
        <v>10.5</v>
      </c>
      <c r="I21" s="78">
        <v>160.5</v>
      </c>
      <c r="J21" s="147" t="s">
        <v>101</v>
      </c>
      <c r="K21" s="54"/>
      <c r="L21" s="11">
        <f t="shared" si="2"/>
        <v>150</v>
      </c>
      <c r="M21" s="57">
        <f t="shared" si="3"/>
        <v>75</v>
      </c>
      <c r="N21" s="57">
        <f t="shared" si="4"/>
        <v>30</v>
      </c>
      <c r="O21" s="57">
        <f t="shared" si="5"/>
        <v>45</v>
      </c>
      <c r="P21" s="54"/>
      <c r="Q21" s="153"/>
      <c r="R21" s="153"/>
      <c r="S21" s="154"/>
      <c r="T21" s="3"/>
      <c r="U21" s="3"/>
      <c r="V21" s="3"/>
      <c r="W21" s="3"/>
      <c r="X21" s="54"/>
    </row>
    <row r="22" spans="1:24" ht="21" customHeight="1">
      <c r="A22" s="56">
        <v>19</v>
      </c>
      <c r="B22" s="130" t="s">
        <v>746</v>
      </c>
      <c r="C22" s="6">
        <v>120000068258</v>
      </c>
      <c r="D22" s="139">
        <v>243733</v>
      </c>
      <c r="E22" s="133" t="s">
        <v>689</v>
      </c>
      <c r="F22" s="133" t="s">
        <v>674</v>
      </c>
      <c r="G22" s="140">
        <f t="shared" si="7"/>
        <v>100</v>
      </c>
      <c r="H22" s="140">
        <f t="shared" si="8"/>
        <v>7</v>
      </c>
      <c r="I22" s="78">
        <v>107</v>
      </c>
      <c r="J22" s="147" t="s">
        <v>101</v>
      </c>
      <c r="K22" s="54"/>
      <c r="L22" s="11">
        <f t="shared" si="2"/>
        <v>100</v>
      </c>
      <c r="M22" s="57">
        <f t="shared" si="3"/>
        <v>50</v>
      </c>
      <c r="N22" s="57">
        <f t="shared" si="4"/>
        <v>20</v>
      </c>
      <c r="O22" s="57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1" customHeight="1">
      <c r="A23" s="56">
        <v>20</v>
      </c>
      <c r="B23" s="130" t="s">
        <v>747</v>
      </c>
      <c r="C23" s="6">
        <v>120000068261</v>
      </c>
      <c r="D23" s="139">
        <v>243734</v>
      </c>
      <c r="E23" s="133" t="s">
        <v>690</v>
      </c>
      <c r="F23" s="133" t="s">
        <v>674</v>
      </c>
      <c r="G23" s="140">
        <v>100</v>
      </c>
      <c r="H23" s="140">
        <f t="shared" si="8"/>
        <v>114</v>
      </c>
      <c r="I23" s="78">
        <v>214</v>
      </c>
      <c r="J23" s="147" t="s">
        <v>31</v>
      </c>
      <c r="K23" s="54"/>
      <c r="L23" s="11">
        <f t="shared" si="2"/>
        <v>100</v>
      </c>
      <c r="M23" s="57">
        <f t="shared" si="3"/>
        <v>50</v>
      </c>
      <c r="N23" s="57">
        <f t="shared" si="4"/>
        <v>20</v>
      </c>
      <c r="O23" s="57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1" customHeight="1">
      <c r="A24" s="56">
        <v>21</v>
      </c>
      <c r="B24" s="130" t="s">
        <v>748</v>
      </c>
      <c r="C24" s="6">
        <v>120000068267</v>
      </c>
      <c r="D24" s="139">
        <v>243738</v>
      </c>
      <c r="E24" s="133" t="s">
        <v>691</v>
      </c>
      <c r="F24" s="133" t="s">
        <v>692</v>
      </c>
      <c r="G24" s="140">
        <f t="shared" ref="G24:G42" si="9">I24/1.07</f>
        <v>150</v>
      </c>
      <c r="H24" s="140">
        <f t="shared" si="8"/>
        <v>10.5</v>
      </c>
      <c r="I24" s="60">
        <v>160.5</v>
      </c>
      <c r="J24" s="147" t="s">
        <v>180</v>
      </c>
      <c r="K24" s="54"/>
      <c r="L24" s="11">
        <f t="shared" si="2"/>
        <v>150</v>
      </c>
      <c r="M24" s="57">
        <f t="shared" si="3"/>
        <v>75</v>
      </c>
      <c r="N24" s="57">
        <f t="shared" si="4"/>
        <v>30</v>
      </c>
      <c r="O24" s="57">
        <f t="shared" si="5"/>
        <v>45</v>
      </c>
      <c r="P24" s="3"/>
      <c r="Q24" s="302" t="s">
        <v>67</v>
      </c>
      <c r="R24" s="303"/>
      <c r="S24" s="303"/>
      <c r="T24" s="303"/>
      <c r="U24" s="303"/>
      <c r="V24" s="303"/>
      <c r="W24" s="303"/>
      <c r="X24" s="304"/>
    </row>
    <row r="25" spans="1:24" ht="21" customHeight="1">
      <c r="A25" s="56">
        <v>22</v>
      </c>
      <c r="B25" s="130" t="s">
        <v>749</v>
      </c>
      <c r="C25" s="6">
        <v>120000068268</v>
      </c>
      <c r="D25" s="139">
        <v>243738</v>
      </c>
      <c r="E25" s="133" t="s">
        <v>693</v>
      </c>
      <c r="F25" s="133" t="s">
        <v>694</v>
      </c>
      <c r="G25" s="140">
        <f t="shared" si="9"/>
        <v>150</v>
      </c>
      <c r="H25" s="140">
        <f t="shared" si="8"/>
        <v>10.5</v>
      </c>
      <c r="I25" s="60">
        <v>160.5</v>
      </c>
      <c r="J25" s="147" t="s">
        <v>101</v>
      </c>
      <c r="K25" s="54"/>
      <c r="L25" s="11">
        <f t="shared" si="2"/>
        <v>150</v>
      </c>
      <c r="M25" s="57">
        <f t="shared" si="3"/>
        <v>75</v>
      </c>
      <c r="N25" s="57">
        <f t="shared" si="4"/>
        <v>30</v>
      </c>
      <c r="O25" s="57">
        <f t="shared" si="5"/>
        <v>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1" customHeight="1">
      <c r="A26" s="56">
        <v>23</v>
      </c>
      <c r="B26" s="130" t="s">
        <v>750</v>
      </c>
      <c r="C26" s="6">
        <v>120000068270</v>
      </c>
      <c r="D26" s="139">
        <v>243738</v>
      </c>
      <c r="E26" s="133" t="s">
        <v>695</v>
      </c>
      <c r="F26" s="133" t="s">
        <v>696</v>
      </c>
      <c r="G26" s="140">
        <f t="shared" si="9"/>
        <v>300</v>
      </c>
      <c r="H26" s="140">
        <f t="shared" si="8"/>
        <v>21</v>
      </c>
      <c r="I26" s="60">
        <v>321</v>
      </c>
      <c r="J26" s="147" t="s">
        <v>31</v>
      </c>
      <c r="K26" s="54"/>
      <c r="L26" s="11">
        <f t="shared" si="2"/>
        <v>300</v>
      </c>
      <c r="M26" s="57">
        <f t="shared" si="3"/>
        <v>150</v>
      </c>
      <c r="N26" s="57">
        <f t="shared" si="4"/>
        <v>60</v>
      </c>
      <c r="O26" s="57">
        <f t="shared" si="5"/>
        <v>90</v>
      </c>
      <c r="P26" s="3"/>
      <c r="Q26" s="66">
        <v>1</v>
      </c>
      <c r="R26" s="149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704.92056074766356</v>
      </c>
      <c r="W26" s="70">
        <f t="shared" ref="W26:W30" si="10">V26*4%</f>
        <v>28.196822429906543</v>
      </c>
      <c r="X26" s="70">
        <f>(V26-W26)</f>
        <v>676.72373831775701</v>
      </c>
    </row>
    <row r="27" spans="1:24" ht="21" customHeight="1">
      <c r="A27" s="56">
        <v>24</v>
      </c>
      <c r="B27" s="130" t="s">
        <v>751</v>
      </c>
      <c r="C27" s="6">
        <v>120000068273</v>
      </c>
      <c r="D27" s="139">
        <v>243740</v>
      </c>
      <c r="E27" s="133" t="s">
        <v>697</v>
      </c>
      <c r="F27" s="133" t="s">
        <v>698</v>
      </c>
      <c r="G27" s="140">
        <f t="shared" si="9"/>
        <v>140.18691588785046</v>
      </c>
      <c r="H27" s="140">
        <f t="shared" si="8"/>
        <v>9.8130841121495394</v>
      </c>
      <c r="I27" s="164">
        <v>150</v>
      </c>
      <c r="J27" s="147" t="s">
        <v>101</v>
      </c>
      <c r="K27" s="54"/>
      <c r="L27" s="11">
        <f t="shared" si="2"/>
        <v>140.18691588785046</v>
      </c>
      <c r="M27" s="57">
        <f t="shared" si="3"/>
        <v>70.09345794392523</v>
      </c>
      <c r="N27" s="57">
        <f t="shared" si="4"/>
        <v>28.037383177570092</v>
      </c>
      <c r="O27" s="57">
        <f t="shared" si="5"/>
        <v>42.056074766355138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674.92056074766356</v>
      </c>
      <c r="W27" s="70">
        <f t="shared" si="10"/>
        <v>26.996822429906544</v>
      </c>
      <c r="X27" s="70">
        <f t="shared" ref="X27:X33" si="11">(V27-W27)</f>
        <v>647.92373831775706</v>
      </c>
    </row>
    <row r="28" spans="1:24" ht="21" customHeight="1">
      <c r="A28" s="56">
        <v>25</v>
      </c>
      <c r="B28" s="130" t="s">
        <v>752</v>
      </c>
      <c r="C28" s="6">
        <v>120000068274</v>
      </c>
      <c r="D28" s="139">
        <v>243741</v>
      </c>
      <c r="E28" s="133" t="s">
        <v>699</v>
      </c>
      <c r="F28" s="133" t="s">
        <v>700</v>
      </c>
      <c r="G28" s="140">
        <f t="shared" si="9"/>
        <v>150</v>
      </c>
      <c r="H28" s="140">
        <f t="shared" si="8"/>
        <v>10.5</v>
      </c>
      <c r="I28" s="164">
        <v>160.5</v>
      </c>
      <c r="J28" s="147" t="s">
        <v>767</v>
      </c>
      <c r="K28" s="54"/>
      <c r="L28" s="11">
        <f t="shared" si="2"/>
        <v>150</v>
      </c>
      <c r="M28" s="57">
        <f t="shared" si="3"/>
        <v>75</v>
      </c>
      <c r="N28" s="57">
        <f t="shared" si="4"/>
        <v>30</v>
      </c>
      <c r="O28" s="57">
        <f t="shared" si="5"/>
        <v>45</v>
      </c>
      <c r="P28" s="3"/>
      <c r="Q28" s="66">
        <v>3</v>
      </c>
      <c r="R28" s="149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1001.9766355140187</v>
      </c>
      <c r="W28" s="70">
        <f t="shared" si="10"/>
        <v>40.079065420560745</v>
      </c>
      <c r="X28" s="70">
        <f t="shared" si="11"/>
        <v>961.89757009345794</v>
      </c>
    </row>
    <row r="29" spans="1:24" ht="21" customHeight="1">
      <c r="A29" s="56">
        <v>26</v>
      </c>
      <c r="B29" s="130" t="s">
        <v>753</v>
      </c>
      <c r="C29" s="6">
        <v>120000068294</v>
      </c>
      <c r="D29" s="139">
        <v>243744</v>
      </c>
      <c r="E29" s="133" t="s">
        <v>701</v>
      </c>
      <c r="F29" s="133" t="s">
        <v>702</v>
      </c>
      <c r="G29" s="140">
        <f t="shared" si="9"/>
        <v>233.64485981308411</v>
      </c>
      <c r="H29" s="140">
        <f t="shared" si="8"/>
        <v>16.355140186915889</v>
      </c>
      <c r="I29" s="164">
        <v>250</v>
      </c>
      <c r="J29" s="147" t="s">
        <v>101</v>
      </c>
      <c r="K29" s="54"/>
      <c r="L29" s="11">
        <f t="shared" si="2"/>
        <v>233.64485981308411</v>
      </c>
      <c r="M29" s="57">
        <f t="shared" si="3"/>
        <v>116.82242990654206</v>
      </c>
      <c r="N29" s="57">
        <f t="shared" si="4"/>
        <v>46.728971962616811</v>
      </c>
      <c r="O29" s="57">
        <f t="shared" si="5"/>
        <v>70.093457943925245</v>
      </c>
      <c r="P29" s="3"/>
      <c r="Q29" s="66">
        <v>4</v>
      </c>
      <c r="R29" s="149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749.93644859813082</v>
      </c>
      <c r="W29" s="70">
        <f t="shared" si="10"/>
        <v>29.997457943925234</v>
      </c>
      <c r="X29" s="70">
        <f t="shared" si="11"/>
        <v>719.93899065420555</v>
      </c>
    </row>
    <row r="30" spans="1:24" ht="21" customHeight="1">
      <c r="A30" s="56">
        <v>27</v>
      </c>
      <c r="B30" s="130" t="s">
        <v>754</v>
      </c>
      <c r="C30" s="6">
        <v>120000068282</v>
      </c>
      <c r="D30" s="139">
        <v>243745</v>
      </c>
      <c r="E30" s="133" t="s">
        <v>703</v>
      </c>
      <c r="F30" s="133" t="s">
        <v>704</v>
      </c>
      <c r="G30" s="140">
        <f t="shared" si="9"/>
        <v>150</v>
      </c>
      <c r="H30" s="140">
        <f t="shared" si="8"/>
        <v>10.5</v>
      </c>
      <c r="I30" s="164">
        <v>160.5</v>
      </c>
      <c r="J30" s="147" t="s">
        <v>101</v>
      </c>
      <c r="K30" s="54"/>
      <c r="L30" s="11">
        <f t="shared" si="2"/>
        <v>150</v>
      </c>
      <c r="M30" s="57">
        <f t="shared" si="3"/>
        <v>75</v>
      </c>
      <c r="N30" s="57">
        <f t="shared" si="4"/>
        <v>30</v>
      </c>
      <c r="O30" s="57">
        <f t="shared" si="5"/>
        <v>45</v>
      </c>
      <c r="P30" s="3"/>
      <c r="Q30" s="66">
        <v>5</v>
      </c>
      <c r="R30" s="149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241.71121495327102</v>
      </c>
      <c r="W30" s="70">
        <f t="shared" si="10"/>
        <v>9.6684485981308406</v>
      </c>
      <c r="X30" s="70">
        <f t="shared" si="11"/>
        <v>232.04276635514017</v>
      </c>
    </row>
    <row r="31" spans="1:24" ht="21" customHeight="1">
      <c r="A31" s="56">
        <v>28</v>
      </c>
      <c r="B31" s="130" t="s">
        <v>755</v>
      </c>
      <c r="C31" s="6">
        <v>120000068284</v>
      </c>
      <c r="D31" s="139">
        <v>243746</v>
      </c>
      <c r="E31" s="133" t="s">
        <v>705</v>
      </c>
      <c r="F31" s="133" t="s">
        <v>706</v>
      </c>
      <c r="G31" s="140">
        <f t="shared" si="9"/>
        <v>147.97196261682242</v>
      </c>
      <c r="H31" s="140">
        <f t="shared" si="8"/>
        <v>10.358037383177589</v>
      </c>
      <c r="I31" s="164">
        <v>158.33000000000001</v>
      </c>
      <c r="J31" s="147" t="s">
        <v>101</v>
      </c>
      <c r="K31" s="54"/>
      <c r="L31" s="11">
        <f t="shared" si="2"/>
        <v>147.97196261682242</v>
      </c>
      <c r="M31" s="57">
        <f t="shared" si="3"/>
        <v>73.985981308411212</v>
      </c>
      <c r="N31" s="57">
        <f t="shared" si="4"/>
        <v>29.594392523364476</v>
      </c>
      <c r="O31" s="57">
        <f t="shared" si="5"/>
        <v>44.391588785046721</v>
      </c>
      <c r="P31" s="3"/>
      <c r="Q31" s="66">
        <v>6</v>
      </c>
      <c r="R31" s="149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2025.8990654205606</v>
      </c>
      <c r="W31" s="70">
        <f>V31*4%</f>
        <v>81.035962616822431</v>
      </c>
      <c r="X31" s="70">
        <f t="shared" si="11"/>
        <v>1944.8631028037382</v>
      </c>
    </row>
    <row r="32" spans="1:24" ht="21" customHeight="1">
      <c r="A32" s="56">
        <v>29</v>
      </c>
      <c r="B32" s="39" t="s">
        <v>756</v>
      </c>
      <c r="C32" s="161">
        <v>120000060461</v>
      </c>
      <c r="D32" s="139">
        <v>243749</v>
      </c>
      <c r="E32" s="133" t="s">
        <v>707</v>
      </c>
      <c r="F32" s="133" t="s">
        <v>708</v>
      </c>
      <c r="G32" s="140">
        <f t="shared" si="9"/>
        <v>150</v>
      </c>
      <c r="H32" s="140">
        <f t="shared" si="8"/>
        <v>10.5</v>
      </c>
      <c r="I32" s="164">
        <v>160.5</v>
      </c>
      <c r="J32" s="147" t="s">
        <v>101</v>
      </c>
      <c r="K32" s="54"/>
      <c r="L32" s="11">
        <f t="shared" si="2"/>
        <v>150</v>
      </c>
      <c r="M32" s="57">
        <f t="shared" si="3"/>
        <v>75</v>
      </c>
      <c r="N32" s="57">
        <f t="shared" si="4"/>
        <v>30</v>
      </c>
      <c r="O32" s="57">
        <f t="shared" si="5"/>
        <v>45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1"/>
        <v>0</v>
      </c>
    </row>
    <row r="33" spans="1:24" ht="21" customHeight="1">
      <c r="A33" s="56">
        <v>30</v>
      </c>
      <c r="B33" s="39" t="s">
        <v>757</v>
      </c>
      <c r="C33" s="6">
        <v>120000068308</v>
      </c>
      <c r="D33" s="139">
        <v>243751</v>
      </c>
      <c r="E33" s="133" t="s">
        <v>709</v>
      </c>
      <c r="F33" s="133" t="s">
        <v>710</v>
      </c>
      <c r="G33" s="140">
        <f t="shared" si="9"/>
        <v>46.728971962616818</v>
      </c>
      <c r="H33" s="140">
        <f t="shared" si="8"/>
        <v>3.2710280373831822</v>
      </c>
      <c r="I33" s="164">
        <v>50</v>
      </c>
      <c r="J33" s="147" t="s">
        <v>101</v>
      </c>
      <c r="K33" s="54"/>
      <c r="L33" s="11">
        <f t="shared" si="2"/>
        <v>46.728971962616818</v>
      </c>
      <c r="M33" s="57">
        <f t="shared" si="3"/>
        <v>23.364485981308409</v>
      </c>
      <c r="N33" s="57">
        <f t="shared" si="4"/>
        <v>9.3457943925233664</v>
      </c>
      <c r="O33" s="57">
        <f t="shared" si="5"/>
        <v>14.018691588785046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2">SUM(S18)</f>
        <v>0</v>
      </c>
      <c r="W33" s="70">
        <f>V33*4%</f>
        <v>0</v>
      </c>
      <c r="X33" s="70">
        <f t="shared" si="11"/>
        <v>0</v>
      </c>
    </row>
    <row r="34" spans="1:24" ht="21" customHeight="1">
      <c r="A34" s="56">
        <v>31</v>
      </c>
      <c r="B34" s="39" t="s">
        <v>758</v>
      </c>
      <c r="C34" s="6">
        <v>120000068299</v>
      </c>
      <c r="D34" s="139">
        <v>243751</v>
      </c>
      <c r="E34" s="133" t="s">
        <v>711</v>
      </c>
      <c r="F34" s="133" t="s">
        <v>712</v>
      </c>
      <c r="G34" s="140">
        <f t="shared" si="9"/>
        <v>100</v>
      </c>
      <c r="H34" s="140">
        <f t="shared" si="8"/>
        <v>7</v>
      </c>
      <c r="I34" s="164">
        <v>107</v>
      </c>
      <c r="J34" s="147" t="s">
        <v>101</v>
      </c>
      <c r="K34" s="54"/>
      <c r="L34" s="11">
        <f t="shared" si="2"/>
        <v>100</v>
      </c>
      <c r="M34" s="57">
        <f t="shared" si="3"/>
        <v>50</v>
      </c>
      <c r="N34" s="57">
        <f t="shared" si="4"/>
        <v>20</v>
      </c>
      <c r="O34" s="57">
        <f t="shared" si="5"/>
        <v>30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2"/>
        <v>0</v>
      </c>
      <c r="W34" s="70">
        <f t="shared" ref="W34:W35" si="13">V34*4%</f>
        <v>0</v>
      </c>
      <c r="X34" s="70">
        <f t="shared" ref="X34:X35" si="14">(V34-W34)</f>
        <v>0</v>
      </c>
    </row>
    <row r="35" spans="1:24" ht="21" customHeight="1">
      <c r="A35" s="56">
        <v>32</v>
      </c>
      <c r="B35" s="39" t="s">
        <v>759</v>
      </c>
      <c r="C35" s="6">
        <v>120000052146</v>
      </c>
      <c r="D35" s="139">
        <v>243751</v>
      </c>
      <c r="E35" s="133" t="s">
        <v>713</v>
      </c>
      <c r="F35" s="133" t="s">
        <v>714</v>
      </c>
      <c r="G35" s="140">
        <f t="shared" si="9"/>
        <v>100</v>
      </c>
      <c r="H35" s="140">
        <f t="shared" si="8"/>
        <v>7</v>
      </c>
      <c r="I35" s="164">
        <v>107</v>
      </c>
      <c r="J35" s="147" t="s">
        <v>101</v>
      </c>
      <c r="K35" s="54"/>
      <c r="L35" s="11">
        <f t="shared" si="2"/>
        <v>100</v>
      </c>
      <c r="M35" s="57">
        <f t="shared" si="3"/>
        <v>50</v>
      </c>
      <c r="N35" s="57">
        <f t="shared" si="4"/>
        <v>20</v>
      </c>
      <c r="O35" s="57">
        <f t="shared" si="5"/>
        <v>30</v>
      </c>
      <c r="P35" s="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2"/>
        <v>0</v>
      </c>
      <c r="W35" s="70">
        <f t="shared" si="13"/>
        <v>0</v>
      </c>
      <c r="X35" s="70">
        <f t="shared" si="14"/>
        <v>0</v>
      </c>
    </row>
    <row r="36" spans="1:24" ht="21" customHeight="1" thickBot="1">
      <c r="A36" s="56">
        <v>33</v>
      </c>
      <c r="B36" s="39" t="s">
        <v>760</v>
      </c>
      <c r="C36" s="6">
        <v>120000068306</v>
      </c>
      <c r="D36" s="159">
        <v>243752</v>
      </c>
      <c r="E36" s="133" t="s">
        <v>715</v>
      </c>
      <c r="F36" s="133" t="s">
        <v>716</v>
      </c>
      <c r="G36" s="140">
        <f t="shared" si="9"/>
        <v>233.64485981308411</v>
      </c>
      <c r="H36" s="140">
        <f t="shared" si="8"/>
        <v>16.355140186915889</v>
      </c>
      <c r="I36" s="164">
        <v>250</v>
      </c>
      <c r="J36" s="147" t="s">
        <v>101</v>
      </c>
      <c r="K36" s="54"/>
      <c r="L36" s="11">
        <f t="shared" si="2"/>
        <v>233.64485981308411</v>
      </c>
      <c r="M36" s="57">
        <f t="shared" si="3"/>
        <v>116.82242990654206</v>
      </c>
      <c r="N36" s="57">
        <f t="shared" si="4"/>
        <v>46.728971962616811</v>
      </c>
      <c r="O36" s="57">
        <f t="shared" si="5"/>
        <v>70.093457943925245</v>
      </c>
      <c r="P36" s="73"/>
      <c r="Q36" s="73"/>
      <c r="R36" s="73"/>
      <c r="S36" s="73"/>
      <c r="T36" s="73"/>
      <c r="U36" s="126" t="s">
        <v>113</v>
      </c>
      <c r="V36" s="127">
        <f>SUM(V26:V35)</f>
        <v>5399.3644859813085</v>
      </c>
      <c r="W36" s="127">
        <f t="shared" ref="W36:X36" si="15">SUM(W26:W35)</f>
        <v>215.97457943925235</v>
      </c>
      <c r="X36" s="127">
        <f t="shared" si="15"/>
        <v>5183.3899065420555</v>
      </c>
    </row>
    <row r="37" spans="1:24" ht="21" customHeight="1" thickTop="1">
      <c r="A37" s="56">
        <v>34</v>
      </c>
      <c r="B37" s="39" t="s">
        <v>761</v>
      </c>
      <c r="C37" s="6">
        <v>120000068307</v>
      </c>
      <c r="D37" s="159">
        <v>243752</v>
      </c>
      <c r="E37" s="133" t="s">
        <v>717</v>
      </c>
      <c r="F37" s="133" t="s">
        <v>718</v>
      </c>
      <c r="G37" s="140">
        <f t="shared" si="9"/>
        <v>150</v>
      </c>
      <c r="H37" s="140">
        <f t="shared" si="8"/>
        <v>10.5</v>
      </c>
      <c r="I37" s="164">
        <v>160.5</v>
      </c>
      <c r="J37" s="147" t="s">
        <v>101</v>
      </c>
      <c r="K37" s="54"/>
      <c r="L37" s="11">
        <f t="shared" si="2"/>
        <v>150</v>
      </c>
      <c r="M37" s="57">
        <f t="shared" si="3"/>
        <v>75</v>
      </c>
      <c r="N37" s="57">
        <f t="shared" si="4"/>
        <v>30</v>
      </c>
      <c r="O37" s="57">
        <f t="shared" si="5"/>
        <v>45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1" customHeight="1">
      <c r="A38" s="56">
        <v>35</v>
      </c>
      <c r="B38" s="5" t="s">
        <v>762</v>
      </c>
      <c r="C38" s="6">
        <v>120000068309</v>
      </c>
      <c r="D38" s="159">
        <v>243754</v>
      </c>
      <c r="E38" s="133" t="s">
        <v>719</v>
      </c>
      <c r="F38" s="133" t="s">
        <v>720</v>
      </c>
      <c r="G38" s="140">
        <f t="shared" si="9"/>
        <v>100</v>
      </c>
      <c r="H38" s="140">
        <f t="shared" si="8"/>
        <v>7</v>
      </c>
      <c r="I38" s="164">
        <v>107</v>
      </c>
      <c r="J38" s="147" t="s">
        <v>101</v>
      </c>
      <c r="K38" s="54"/>
      <c r="L38" s="11">
        <f t="shared" si="2"/>
        <v>100</v>
      </c>
      <c r="M38" s="57">
        <f t="shared" si="3"/>
        <v>50</v>
      </c>
      <c r="N38" s="57">
        <f t="shared" si="4"/>
        <v>20</v>
      </c>
      <c r="O38" s="57">
        <f t="shared" si="5"/>
        <v>30</v>
      </c>
      <c r="P38" s="73"/>
      <c r="Q38" s="73"/>
      <c r="R38" s="73"/>
      <c r="S38" s="73"/>
      <c r="T38" s="73"/>
    </row>
    <row r="39" spans="1:24" ht="21" customHeight="1">
      <c r="A39" s="56">
        <v>36</v>
      </c>
      <c r="B39" s="133" t="s">
        <v>763</v>
      </c>
      <c r="C39" s="40">
        <v>120000043601</v>
      </c>
      <c r="D39" s="159">
        <v>243754</v>
      </c>
      <c r="E39" s="133" t="s">
        <v>721</v>
      </c>
      <c r="F39" s="133" t="s">
        <v>722</v>
      </c>
      <c r="G39" s="140">
        <f t="shared" si="9"/>
        <v>140.18691588785046</v>
      </c>
      <c r="H39" s="140">
        <f t="shared" si="8"/>
        <v>9.8130841121495394</v>
      </c>
      <c r="I39" s="164">
        <v>150</v>
      </c>
      <c r="J39" s="147" t="s">
        <v>31</v>
      </c>
      <c r="K39" s="54"/>
      <c r="L39" s="11">
        <f t="shared" si="2"/>
        <v>140.18691588785046</v>
      </c>
      <c r="M39" s="57">
        <f t="shared" si="3"/>
        <v>70.09345794392523</v>
      </c>
      <c r="N39" s="57">
        <f t="shared" si="4"/>
        <v>28.037383177570092</v>
      </c>
      <c r="O39" s="57">
        <f t="shared" si="5"/>
        <v>42.056074766355138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1" customHeight="1">
      <c r="A40" s="56">
        <v>37</v>
      </c>
      <c r="B40" s="130" t="s">
        <v>764</v>
      </c>
      <c r="C40" s="40">
        <v>120000068312</v>
      </c>
      <c r="D40" s="159">
        <v>243755</v>
      </c>
      <c r="E40" s="133" t="s">
        <v>723</v>
      </c>
      <c r="F40" s="133" t="s">
        <v>724</v>
      </c>
      <c r="G40" s="140">
        <f t="shared" si="9"/>
        <v>150</v>
      </c>
      <c r="H40" s="140">
        <f t="shared" si="8"/>
        <v>10.5</v>
      </c>
      <c r="I40" s="164">
        <v>160.5</v>
      </c>
      <c r="J40" s="147" t="s">
        <v>101</v>
      </c>
      <c r="K40" s="54"/>
      <c r="L40" s="11">
        <f t="shared" si="2"/>
        <v>150</v>
      </c>
      <c r="M40" s="57">
        <f t="shared" si="3"/>
        <v>75</v>
      </c>
      <c r="N40" s="57">
        <f t="shared" si="4"/>
        <v>30</v>
      </c>
      <c r="O40" s="57">
        <f t="shared" si="5"/>
        <v>45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ht="21" customHeight="1">
      <c r="A41" s="56">
        <v>38</v>
      </c>
      <c r="B41" s="130" t="s">
        <v>765</v>
      </c>
      <c r="C41" s="6">
        <v>120000068316</v>
      </c>
      <c r="D41" s="159">
        <v>243756</v>
      </c>
      <c r="E41" s="133" t="s">
        <v>725</v>
      </c>
      <c r="F41" s="133" t="s">
        <v>726</v>
      </c>
      <c r="G41" s="140">
        <f t="shared" si="9"/>
        <v>46.728971962616818</v>
      </c>
      <c r="H41" s="140">
        <f t="shared" si="8"/>
        <v>3.2710280373831822</v>
      </c>
      <c r="I41" s="164">
        <v>50</v>
      </c>
      <c r="J41" s="147" t="s">
        <v>101</v>
      </c>
      <c r="K41" s="54"/>
      <c r="L41" s="11">
        <f t="shared" si="2"/>
        <v>46.728971962616818</v>
      </c>
      <c r="M41" s="57">
        <f t="shared" si="3"/>
        <v>23.364485981308409</v>
      </c>
      <c r="N41" s="57">
        <f t="shared" si="4"/>
        <v>9.3457943925233664</v>
      </c>
      <c r="O41" s="57">
        <f t="shared" si="5"/>
        <v>14.018691588785046</v>
      </c>
      <c r="P41" s="73"/>
      <c r="Q41" s="73"/>
      <c r="R41" s="73"/>
      <c r="S41" s="73"/>
      <c r="T41" s="73"/>
      <c r="U41" s="73"/>
      <c r="V41" s="73"/>
      <c r="W41" s="73"/>
      <c r="X41" s="3"/>
    </row>
    <row r="42" spans="1:24" ht="21" customHeight="1">
      <c r="A42" s="56">
        <v>39</v>
      </c>
      <c r="B42" s="5" t="s">
        <v>766</v>
      </c>
      <c r="C42" s="6">
        <v>120000068329</v>
      </c>
      <c r="D42" s="159">
        <v>243763</v>
      </c>
      <c r="E42" s="133" t="s">
        <v>727</v>
      </c>
      <c r="F42" s="133" t="s">
        <v>728</v>
      </c>
      <c r="G42" s="140">
        <f t="shared" si="9"/>
        <v>100</v>
      </c>
      <c r="H42" s="140">
        <f t="shared" si="8"/>
        <v>7</v>
      </c>
      <c r="I42" s="164">
        <v>107</v>
      </c>
      <c r="J42" s="147" t="s">
        <v>101</v>
      </c>
      <c r="K42" s="54"/>
      <c r="L42" s="11">
        <f t="shared" si="2"/>
        <v>100</v>
      </c>
      <c r="M42" s="57">
        <f t="shared" si="3"/>
        <v>50</v>
      </c>
      <c r="N42" s="57">
        <f t="shared" si="4"/>
        <v>20</v>
      </c>
      <c r="O42" s="57">
        <f t="shared" si="5"/>
        <v>30</v>
      </c>
      <c r="P42" s="73"/>
      <c r="Q42" s="73"/>
      <c r="R42" s="73"/>
      <c r="S42" s="73"/>
      <c r="T42" s="73"/>
      <c r="U42" s="73"/>
      <c r="V42" s="73"/>
      <c r="W42" s="73"/>
      <c r="X42" s="3"/>
    </row>
    <row r="45" spans="1:24" ht="21" customHeight="1">
      <c r="L45" s="166">
        <f>SUM(L4:L44)</f>
        <v>5399.3644859813085</v>
      </c>
      <c r="M45" s="166">
        <f t="shared" ref="M45:O45" si="16">SUM(M4:M44)</f>
        <v>2699.6822429906542</v>
      </c>
      <c r="N45" s="166">
        <f t="shared" si="16"/>
        <v>1079.8728971962616</v>
      </c>
      <c r="O45" s="166">
        <f t="shared" si="16"/>
        <v>1619.8093457943921</v>
      </c>
    </row>
  </sheetData>
  <mergeCells count="35">
    <mergeCell ref="Q12:R12"/>
    <mergeCell ref="Q3:R3"/>
    <mergeCell ref="N2:N3"/>
    <mergeCell ref="O2:O3"/>
    <mergeCell ref="Q10:R10"/>
    <mergeCell ref="Q11:R11"/>
    <mergeCell ref="Q4:R4"/>
    <mergeCell ref="Q5:R5"/>
    <mergeCell ref="Q6:R6"/>
    <mergeCell ref="Q7:R7"/>
    <mergeCell ref="Q8:R8"/>
    <mergeCell ref="Q9:R9"/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L2:L3"/>
    <mergeCell ref="M2:M3"/>
    <mergeCell ref="Q2:R2"/>
    <mergeCell ref="Q13:R13"/>
    <mergeCell ref="Q18:R18"/>
    <mergeCell ref="Q24:X24"/>
    <mergeCell ref="Q19:R19"/>
    <mergeCell ref="Q20:R20"/>
    <mergeCell ref="Q15:R15"/>
    <mergeCell ref="Q16:R16"/>
    <mergeCell ref="Q17:R17"/>
    <mergeCell ref="Q14:R14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5622F-544E-433F-983E-3589CFB02F0E}">
  <dimension ref="A1:AB56"/>
  <sheetViews>
    <sheetView view="pageBreakPreview" topLeftCell="A19" zoomScale="80" zoomScaleNormal="70" zoomScaleSheetLayoutView="80" workbookViewId="0">
      <selection activeCell="A19" sqref="A1:XFD1048576"/>
    </sheetView>
  </sheetViews>
  <sheetFormatPr defaultRowHeight="24" customHeight="1"/>
  <cols>
    <col min="1" max="1" width="5.6640625" style="53" bestFit="1" customWidth="1"/>
    <col min="2" max="2" width="21.5546875" style="53" customWidth="1"/>
    <col min="3" max="3" width="13.6640625" style="162" customWidth="1"/>
    <col min="4" max="4" width="13" style="53" customWidth="1"/>
    <col min="5" max="5" width="31.77734375" style="53" hidden="1" customWidth="1"/>
    <col min="6" max="6" width="16" style="53" hidden="1" customWidth="1"/>
    <col min="7" max="7" width="11.5546875" style="53" customWidth="1"/>
    <col min="8" max="8" width="7.77734375" style="53" bestFit="1" customWidth="1"/>
    <col min="9" max="9" width="13.44140625" style="53" customWidth="1"/>
    <col min="10" max="10" width="19.77734375" style="186" bestFit="1" customWidth="1"/>
    <col min="11" max="11" width="2.44140625" style="53" customWidth="1"/>
    <col min="12" max="15" width="11.6640625" style="53" customWidth="1"/>
    <col min="16" max="16" width="2.5546875" style="53" customWidth="1"/>
    <col min="17" max="17" width="4.44140625" style="53" bestFit="1" customWidth="1"/>
    <col min="18" max="18" width="31.44140625" style="53" bestFit="1" customWidth="1"/>
    <col min="19" max="19" width="21.77734375" style="53" bestFit="1" customWidth="1"/>
    <col min="20" max="20" width="13.109375" style="53" bestFit="1" customWidth="1"/>
    <col min="21" max="21" width="8.21875" style="53" bestFit="1" customWidth="1"/>
    <col min="22" max="22" width="9.77734375" style="53" bestFit="1" customWidth="1"/>
    <col min="23" max="23" width="11" style="53" bestFit="1" customWidth="1"/>
    <col min="24" max="24" width="11.109375" style="53" bestFit="1" customWidth="1"/>
    <col min="25" max="16384" width="8.88671875" style="53"/>
  </cols>
  <sheetData>
    <row r="1" spans="1:28" ht="24" customHeight="1">
      <c r="A1" s="278" t="s">
        <v>768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116"/>
      <c r="Z1" s="116"/>
      <c r="AA1" s="116"/>
      <c r="AB1" s="116"/>
    </row>
    <row r="2" spans="1:28" ht="24" customHeight="1">
      <c r="A2" s="280" t="s">
        <v>1</v>
      </c>
      <c r="B2" s="297" t="s">
        <v>2</v>
      </c>
      <c r="C2" s="299" t="s">
        <v>3</v>
      </c>
      <c r="D2" s="300" t="s">
        <v>4</v>
      </c>
      <c r="E2" s="297" t="s">
        <v>5</v>
      </c>
      <c r="F2" s="297" t="s">
        <v>6</v>
      </c>
      <c r="G2" s="298" t="s">
        <v>7</v>
      </c>
      <c r="H2" s="298" t="s">
        <v>8</v>
      </c>
      <c r="I2" s="298" t="s">
        <v>9</v>
      </c>
      <c r="J2" s="298" t="s">
        <v>10</v>
      </c>
      <c r="K2" s="54"/>
      <c r="L2" s="291" t="s">
        <v>11</v>
      </c>
      <c r="M2" s="291" t="s">
        <v>12</v>
      </c>
      <c r="N2" s="291" t="s">
        <v>13</v>
      </c>
      <c r="O2" s="291" t="s">
        <v>14</v>
      </c>
      <c r="P2" s="54"/>
      <c r="Q2" s="290" t="s">
        <v>15</v>
      </c>
      <c r="R2" s="290"/>
      <c r="S2" s="55">
        <f>SUM(L56)</f>
        <v>7922.5809345794387</v>
      </c>
      <c r="T2" s="3"/>
      <c r="U2" s="3"/>
      <c r="V2" s="3"/>
      <c r="W2" s="3"/>
      <c r="X2" s="54"/>
    </row>
    <row r="3" spans="1:28" ht="24" customHeight="1">
      <c r="A3" s="281"/>
      <c r="B3" s="297"/>
      <c r="C3" s="299"/>
      <c r="D3" s="300"/>
      <c r="E3" s="297"/>
      <c r="F3" s="297"/>
      <c r="G3" s="298"/>
      <c r="H3" s="298"/>
      <c r="I3" s="298"/>
      <c r="J3" s="298"/>
      <c r="K3" s="54"/>
      <c r="L3" s="292"/>
      <c r="M3" s="292"/>
      <c r="N3" s="292"/>
      <c r="O3" s="292"/>
      <c r="P3" s="54"/>
      <c r="Q3" s="290" t="s">
        <v>16</v>
      </c>
      <c r="R3" s="290"/>
      <c r="S3" s="55">
        <f>SUM(M56)</f>
        <v>3961.2904672897198</v>
      </c>
      <c r="T3" s="3"/>
      <c r="U3" s="3"/>
      <c r="V3" s="3"/>
      <c r="W3" s="3"/>
      <c r="X3" s="54"/>
    </row>
    <row r="4" spans="1:28" ht="24" customHeight="1">
      <c r="A4" s="56">
        <v>1</v>
      </c>
      <c r="B4" s="168" t="s">
        <v>769</v>
      </c>
      <c r="C4" s="169">
        <v>120000068161</v>
      </c>
      <c r="D4" s="170">
        <v>243688</v>
      </c>
      <c r="E4" s="133" t="s">
        <v>870</v>
      </c>
      <c r="F4" s="133" t="s">
        <v>871</v>
      </c>
      <c r="G4" s="36">
        <v>185.98</v>
      </c>
      <c r="H4" s="36">
        <f t="shared" ref="H4:H10" si="0">I4-G4</f>
        <v>13.018600000000021</v>
      </c>
      <c r="I4" s="36">
        <f t="shared" ref="I4:I9" si="1">G4*1.07</f>
        <v>198.99860000000001</v>
      </c>
      <c r="J4" s="171" t="s">
        <v>125</v>
      </c>
      <c r="K4" s="54"/>
      <c r="L4" s="11">
        <f t="shared" ref="L4:L41" si="2">G4</f>
        <v>185.98</v>
      </c>
      <c r="M4" s="172">
        <f t="shared" ref="M4:M41" si="3">L4-(L4*50/100)</f>
        <v>92.99</v>
      </c>
      <c r="N4" s="172">
        <f t="shared" ref="N4:N41" si="4">L4-(L4*80/100)</f>
        <v>37.195999999999998</v>
      </c>
      <c r="O4" s="172">
        <f t="shared" ref="O4:O41" si="5">L4-(L4*70/100)</f>
        <v>55.794000000000011</v>
      </c>
      <c r="P4" s="54"/>
      <c r="Q4" s="301" t="s">
        <v>21</v>
      </c>
      <c r="R4" s="301"/>
      <c r="S4" s="58">
        <f>S3*25/100</f>
        <v>990.32261682242995</v>
      </c>
      <c r="T4" s="3"/>
      <c r="U4" s="3"/>
      <c r="V4" s="3"/>
      <c r="W4" s="3"/>
      <c r="X4" s="54"/>
    </row>
    <row r="5" spans="1:28" ht="24" customHeight="1">
      <c r="A5" s="56">
        <v>2</v>
      </c>
      <c r="B5" s="168" t="s">
        <v>770</v>
      </c>
      <c r="C5" s="169">
        <v>120000068162</v>
      </c>
      <c r="D5" s="170">
        <v>243689</v>
      </c>
      <c r="E5" s="133" t="s">
        <v>872</v>
      </c>
      <c r="F5" s="133" t="s">
        <v>871</v>
      </c>
      <c r="G5" s="36">
        <v>185.98</v>
      </c>
      <c r="H5" s="36">
        <f t="shared" si="0"/>
        <v>13.018600000000021</v>
      </c>
      <c r="I5" s="36">
        <f t="shared" si="1"/>
        <v>198.99860000000001</v>
      </c>
      <c r="J5" s="171" t="s">
        <v>180</v>
      </c>
      <c r="K5" s="54"/>
      <c r="L5" s="11">
        <f t="shared" si="2"/>
        <v>185.98</v>
      </c>
      <c r="M5" s="172">
        <f t="shared" si="3"/>
        <v>92.99</v>
      </c>
      <c r="N5" s="172">
        <f t="shared" si="4"/>
        <v>37.195999999999998</v>
      </c>
      <c r="O5" s="172">
        <f t="shared" si="5"/>
        <v>55.794000000000011</v>
      </c>
      <c r="P5" s="54"/>
      <c r="Q5" s="301" t="s">
        <v>25</v>
      </c>
      <c r="R5" s="301"/>
      <c r="S5" s="58">
        <f>S3*25/100</f>
        <v>990.32261682242995</v>
      </c>
      <c r="T5" s="3"/>
      <c r="U5" s="3"/>
      <c r="V5" s="3"/>
      <c r="W5" s="3"/>
      <c r="X5" s="54"/>
    </row>
    <row r="6" spans="1:28" ht="24" customHeight="1">
      <c r="A6" s="56">
        <v>3</v>
      </c>
      <c r="B6" s="133" t="s">
        <v>771</v>
      </c>
      <c r="C6" s="169">
        <v>120000061520</v>
      </c>
      <c r="D6" s="170">
        <v>243693</v>
      </c>
      <c r="E6" s="133" t="s">
        <v>873</v>
      </c>
      <c r="F6" s="133" t="s">
        <v>871</v>
      </c>
      <c r="G6" s="36">
        <v>185.98</v>
      </c>
      <c r="H6" s="36">
        <f t="shared" si="0"/>
        <v>13.018600000000021</v>
      </c>
      <c r="I6" s="36">
        <f t="shared" si="1"/>
        <v>198.99860000000001</v>
      </c>
      <c r="J6" s="171" t="s">
        <v>125</v>
      </c>
      <c r="K6" s="54"/>
      <c r="L6" s="11">
        <f t="shared" si="2"/>
        <v>185.98</v>
      </c>
      <c r="M6" s="172">
        <f t="shared" si="3"/>
        <v>92.99</v>
      </c>
      <c r="N6" s="172">
        <f t="shared" si="4"/>
        <v>37.195999999999998</v>
      </c>
      <c r="O6" s="172">
        <f t="shared" si="5"/>
        <v>55.794000000000011</v>
      </c>
      <c r="P6" s="54"/>
      <c r="Q6" s="301" t="s">
        <v>20</v>
      </c>
      <c r="R6" s="301"/>
      <c r="S6" s="58">
        <f>S3*20/100</f>
        <v>792.25809345794391</v>
      </c>
      <c r="T6" s="3"/>
      <c r="U6" s="3"/>
      <c r="V6" s="3"/>
      <c r="W6" s="3"/>
      <c r="X6" s="54"/>
    </row>
    <row r="7" spans="1:28" ht="24" customHeight="1">
      <c r="A7" s="56">
        <v>4</v>
      </c>
      <c r="B7" s="133" t="s">
        <v>772</v>
      </c>
      <c r="C7" s="169">
        <v>120000068192</v>
      </c>
      <c r="D7" s="170">
        <v>243702</v>
      </c>
      <c r="E7" s="133" t="s">
        <v>874</v>
      </c>
      <c r="F7" s="133" t="s">
        <v>871</v>
      </c>
      <c r="G7" s="36">
        <v>185.98</v>
      </c>
      <c r="H7" s="36">
        <f t="shared" si="0"/>
        <v>13.018600000000021</v>
      </c>
      <c r="I7" s="36">
        <f t="shared" si="1"/>
        <v>198.99860000000001</v>
      </c>
      <c r="J7" s="171" t="s">
        <v>25</v>
      </c>
      <c r="K7" s="54"/>
      <c r="L7" s="11">
        <f t="shared" si="2"/>
        <v>185.98</v>
      </c>
      <c r="M7" s="172">
        <f t="shared" si="3"/>
        <v>92.99</v>
      </c>
      <c r="N7" s="172">
        <f t="shared" si="4"/>
        <v>37.195999999999998</v>
      </c>
      <c r="O7" s="172">
        <f t="shared" si="5"/>
        <v>55.794000000000011</v>
      </c>
      <c r="P7" s="54"/>
      <c r="Q7" s="301" t="s">
        <v>32</v>
      </c>
      <c r="R7" s="301"/>
      <c r="S7" s="58">
        <f>S3*5/100</f>
        <v>198.06452336448598</v>
      </c>
      <c r="T7" s="3"/>
      <c r="U7" s="3"/>
      <c r="V7" s="3"/>
      <c r="W7" s="3"/>
      <c r="X7" s="54"/>
    </row>
    <row r="8" spans="1:28" ht="24" customHeight="1">
      <c r="A8" s="56">
        <v>5</v>
      </c>
      <c r="B8" s="133" t="s">
        <v>773</v>
      </c>
      <c r="C8" s="169">
        <v>120000068194</v>
      </c>
      <c r="D8" s="170">
        <v>243703</v>
      </c>
      <c r="E8" s="133" t="s">
        <v>875</v>
      </c>
      <c r="F8" s="133" t="s">
        <v>871</v>
      </c>
      <c r="G8" s="36">
        <v>185.98</v>
      </c>
      <c r="H8" s="36">
        <f t="shared" si="0"/>
        <v>13.018600000000021</v>
      </c>
      <c r="I8" s="36">
        <f t="shared" si="1"/>
        <v>198.99860000000001</v>
      </c>
      <c r="J8" s="171" t="s">
        <v>180</v>
      </c>
      <c r="K8" s="54"/>
      <c r="L8" s="11">
        <f t="shared" si="2"/>
        <v>185.98</v>
      </c>
      <c r="M8" s="172">
        <f t="shared" si="3"/>
        <v>92.99</v>
      </c>
      <c r="N8" s="172">
        <f t="shared" si="4"/>
        <v>37.195999999999998</v>
      </c>
      <c r="O8" s="172">
        <f t="shared" si="5"/>
        <v>55.794000000000011</v>
      </c>
      <c r="P8" s="54"/>
      <c r="Q8" s="301" t="s">
        <v>35</v>
      </c>
      <c r="R8" s="301"/>
      <c r="S8" s="58">
        <f>S3*25/100</f>
        <v>990.32261682242995</v>
      </c>
      <c r="T8" s="3"/>
      <c r="U8" s="3"/>
      <c r="V8" s="3"/>
      <c r="W8" s="3"/>
      <c r="X8" s="54"/>
    </row>
    <row r="9" spans="1:28" ht="24" customHeight="1">
      <c r="A9" s="56">
        <v>6</v>
      </c>
      <c r="B9" s="133" t="s">
        <v>774</v>
      </c>
      <c r="C9" s="169">
        <v>120000061621</v>
      </c>
      <c r="D9" s="170">
        <v>243706</v>
      </c>
      <c r="E9" s="133" t="s">
        <v>876</v>
      </c>
      <c r="F9" s="133" t="s">
        <v>871</v>
      </c>
      <c r="G9" s="36">
        <v>185.98</v>
      </c>
      <c r="H9" s="36">
        <f t="shared" si="0"/>
        <v>13.018600000000021</v>
      </c>
      <c r="I9" s="36">
        <f t="shared" si="1"/>
        <v>198.99860000000001</v>
      </c>
      <c r="J9" s="171" t="s">
        <v>125</v>
      </c>
      <c r="K9" s="54"/>
      <c r="L9" s="11">
        <f t="shared" si="2"/>
        <v>185.98</v>
      </c>
      <c r="M9" s="172">
        <f t="shared" si="3"/>
        <v>92.99</v>
      </c>
      <c r="N9" s="172">
        <f t="shared" si="4"/>
        <v>37.195999999999998</v>
      </c>
      <c r="O9" s="172">
        <f t="shared" si="5"/>
        <v>55.794000000000011</v>
      </c>
      <c r="P9" s="54"/>
      <c r="Q9" s="290" t="s">
        <v>38</v>
      </c>
      <c r="R9" s="290"/>
      <c r="S9" s="55">
        <f>SUM(N56)</f>
        <v>1584.5161869158878</v>
      </c>
      <c r="T9" s="3"/>
      <c r="U9" s="3"/>
      <c r="V9" s="3"/>
      <c r="W9" s="3"/>
      <c r="X9" s="54"/>
    </row>
    <row r="10" spans="1:28" s="75" customFormat="1" ht="24" customHeight="1">
      <c r="A10" s="56">
        <v>7</v>
      </c>
      <c r="B10" s="133" t="s">
        <v>775</v>
      </c>
      <c r="C10" s="169">
        <v>120000068212</v>
      </c>
      <c r="D10" s="170">
        <v>243707</v>
      </c>
      <c r="E10" s="133" t="s">
        <v>877</v>
      </c>
      <c r="F10" s="133" t="s">
        <v>871</v>
      </c>
      <c r="G10" s="140">
        <f t="shared" ref="G10" si="6">I10/1.07</f>
        <v>185.98130841121494</v>
      </c>
      <c r="H10" s="140">
        <f t="shared" si="0"/>
        <v>13.01869158878506</v>
      </c>
      <c r="I10" s="65">
        <v>199</v>
      </c>
      <c r="J10" s="171" t="s">
        <v>180</v>
      </c>
      <c r="K10" s="54"/>
      <c r="L10" s="77">
        <f t="shared" si="2"/>
        <v>185.98130841121494</v>
      </c>
      <c r="M10" s="173">
        <f t="shared" si="3"/>
        <v>92.990654205607484</v>
      </c>
      <c r="N10" s="173">
        <f t="shared" si="4"/>
        <v>37.196261682242977</v>
      </c>
      <c r="O10" s="173">
        <f t="shared" si="5"/>
        <v>55.794392523364479</v>
      </c>
      <c r="P10" s="1"/>
      <c r="Q10" s="274" t="s">
        <v>41</v>
      </c>
      <c r="R10" s="274"/>
      <c r="S10" s="13">
        <f>SUM(S9)</f>
        <v>1584.5161869158878</v>
      </c>
      <c r="T10" s="20"/>
      <c r="U10" s="20"/>
      <c r="V10" s="20"/>
      <c r="W10" s="20"/>
      <c r="X10" s="1"/>
    </row>
    <row r="11" spans="1:28" ht="24" customHeight="1">
      <c r="A11" s="56">
        <v>8</v>
      </c>
      <c r="B11" s="133" t="s">
        <v>776</v>
      </c>
      <c r="C11" s="169">
        <v>120000068266</v>
      </c>
      <c r="D11" s="170">
        <v>243738</v>
      </c>
      <c r="E11" s="133" t="s">
        <v>878</v>
      </c>
      <c r="F11" s="133" t="s">
        <v>879</v>
      </c>
      <c r="G11" s="140">
        <f t="shared" ref="G11:G54" si="7">I11/1.07</f>
        <v>100</v>
      </c>
      <c r="H11" s="140">
        <f t="shared" ref="H11:H54" si="8">I11-G11</f>
        <v>7</v>
      </c>
      <c r="I11" s="65">
        <v>107</v>
      </c>
      <c r="J11" s="171" t="s">
        <v>101</v>
      </c>
      <c r="K11" s="54"/>
      <c r="L11" s="11">
        <f t="shared" si="2"/>
        <v>100</v>
      </c>
      <c r="M11" s="172">
        <f t="shared" si="3"/>
        <v>50</v>
      </c>
      <c r="N11" s="172">
        <f t="shared" si="4"/>
        <v>20</v>
      </c>
      <c r="O11" s="172">
        <f t="shared" si="5"/>
        <v>30</v>
      </c>
      <c r="P11" s="54"/>
      <c r="Q11" s="290" t="s">
        <v>44</v>
      </c>
      <c r="R11" s="290"/>
      <c r="S11" s="55">
        <f>SUM(O56)</f>
        <v>2376.7742803738315</v>
      </c>
      <c r="T11" s="3"/>
      <c r="U11" s="3"/>
      <c r="V11" s="3"/>
      <c r="W11" s="3"/>
      <c r="X11" s="54"/>
    </row>
    <row r="12" spans="1:28" ht="24" customHeight="1">
      <c r="A12" s="56">
        <v>9</v>
      </c>
      <c r="B12" s="133" t="s">
        <v>777</v>
      </c>
      <c r="C12" s="169">
        <v>120000068275</v>
      </c>
      <c r="D12" s="170">
        <v>243741</v>
      </c>
      <c r="E12" s="133" t="s">
        <v>880</v>
      </c>
      <c r="F12" s="133" t="s">
        <v>881</v>
      </c>
      <c r="G12" s="140">
        <f t="shared" si="7"/>
        <v>46.728971962616818</v>
      </c>
      <c r="H12" s="140">
        <f t="shared" si="8"/>
        <v>3.2710280373831822</v>
      </c>
      <c r="I12" s="167">
        <v>50</v>
      </c>
      <c r="J12" s="171" t="s">
        <v>101</v>
      </c>
      <c r="K12" s="54"/>
      <c r="L12" s="11">
        <f t="shared" si="2"/>
        <v>46.728971962616818</v>
      </c>
      <c r="M12" s="172">
        <f t="shared" si="3"/>
        <v>23.364485981308409</v>
      </c>
      <c r="N12" s="172">
        <f t="shared" si="4"/>
        <v>9.3457943925233664</v>
      </c>
      <c r="O12" s="172">
        <f t="shared" si="5"/>
        <v>14.018691588785046</v>
      </c>
      <c r="P12" s="54"/>
      <c r="Q12" s="301" t="s">
        <v>21</v>
      </c>
      <c r="R12" s="301"/>
      <c r="S12" s="62">
        <f>SUM(O19,O27)</f>
        <v>60</v>
      </c>
      <c r="T12" s="3"/>
      <c r="U12" s="3"/>
      <c r="V12" s="3"/>
      <c r="W12" s="3"/>
      <c r="X12" s="54"/>
    </row>
    <row r="13" spans="1:28" ht="24" customHeight="1">
      <c r="A13" s="56">
        <v>10</v>
      </c>
      <c r="B13" s="133" t="s">
        <v>778</v>
      </c>
      <c r="C13" s="169">
        <v>120000068283</v>
      </c>
      <c r="D13" s="170">
        <v>243745</v>
      </c>
      <c r="E13" s="133" t="s">
        <v>882</v>
      </c>
      <c r="F13" s="133" t="s">
        <v>883</v>
      </c>
      <c r="G13" s="140">
        <f t="shared" si="7"/>
        <v>100</v>
      </c>
      <c r="H13" s="140">
        <f t="shared" si="8"/>
        <v>7</v>
      </c>
      <c r="I13" s="167">
        <v>107</v>
      </c>
      <c r="J13" s="171" t="s">
        <v>101</v>
      </c>
      <c r="K13" s="54"/>
      <c r="L13" s="11">
        <f t="shared" si="2"/>
        <v>100</v>
      </c>
      <c r="M13" s="172">
        <f t="shared" si="3"/>
        <v>50</v>
      </c>
      <c r="N13" s="172">
        <f t="shared" si="4"/>
        <v>20</v>
      </c>
      <c r="O13" s="172">
        <f t="shared" si="5"/>
        <v>30</v>
      </c>
      <c r="P13" s="54"/>
      <c r="Q13" s="301" t="s">
        <v>25</v>
      </c>
      <c r="R13" s="301"/>
      <c r="S13" s="62">
        <f>SUM(O7,O22,O34,O36)</f>
        <v>144.81269158878507</v>
      </c>
      <c r="T13" s="3"/>
      <c r="U13" s="3"/>
      <c r="V13" s="3"/>
      <c r="W13" s="3"/>
      <c r="X13" s="54"/>
    </row>
    <row r="14" spans="1:28" ht="24" customHeight="1">
      <c r="A14" s="56">
        <v>11</v>
      </c>
      <c r="B14" s="133" t="s">
        <v>779</v>
      </c>
      <c r="C14" s="169">
        <v>120000031674</v>
      </c>
      <c r="D14" s="170">
        <v>243747</v>
      </c>
      <c r="E14" s="133" t="s">
        <v>884</v>
      </c>
      <c r="F14" s="133" t="s">
        <v>885</v>
      </c>
      <c r="G14" s="140">
        <f t="shared" si="7"/>
        <v>150</v>
      </c>
      <c r="H14" s="140">
        <f t="shared" si="8"/>
        <v>10.5</v>
      </c>
      <c r="I14" s="167">
        <v>160.5</v>
      </c>
      <c r="J14" s="171" t="s">
        <v>101</v>
      </c>
      <c r="K14" s="54"/>
      <c r="L14" s="11">
        <f t="shared" si="2"/>
        <v>150</v>
      </c>
      <c r="M14" s="172">
        <f t="shared" si="3"/>
        <v>75</v>
      </c>
      <c r="N14" s="172">
        <f t="shared" si="4"/>
        <v>30</v>
      </c>
      <c r="O14" s="172">
        <f t="shared" si="5"/>
        <v>45</v>
      </c>
      <c r="P14" s="54"/>
      <c r="Q14" s="301" t="s">
        <v>20</v>
      </c>
      <c r="R14" s="301"/>
      <c r="S14" s="62">
        <f>SUM(O5,O8,O10,O23,O28,O31,O35,O38,O39,O47,O49)</f>
        <v>467.3823925233645</v>
      </c>
      <c r="T14" s="3"/>
      <c r="U14" s="3"/>
      <c r="V14" s="3"/>
      <c r="W14" s="3"/>
      <c r="X14" s="54"/>
    </row>
    <row r="15" spans="1:28" ht="24" customHeight="1">
      <c r="A15" s="56">
        <v>12</v>
      </c>
      <c r="B15" s="168" t="s">
        <v>780</v>
      </c>
      <c r="C15" s="169">
        <v>120000068286</v>
      </c>
      <c r="D15" s="170">
        <v>243748</v>
      </c>
      <c r="E15" s="133" t="s">
        <v>886</v>
      </c>
      <c r="F15" s="133" t="s">
        <v>887</v>
      </c>
      <c r="G15" s="140">
        <f t="shared" si="7"/>
        <v>186.91588785046727</v>
      </c>
      <c r="H15" s="140">
        <f t="shared" si="8"/>
        <v>13.084112149532729</v>
      </c>
      <c r="I15" s="167">
        <v>200</v>
      </c>
      <c r="J15" s="171" t="s">
        <v>101</v>
      </c>
      <c r="K15" s="54"/>
      <c r="L15" s="11">
        <f t="shared" si="2"/>
        <v>186.91588785046727</v>
      </c>
      <c r="M15" s="172">
        <f t="shared" si="3"/>
        <v>93.457943925233636</v>
      </c>
      <c r="N15" s="172">
        <f t="shared" si="4"/>
        <v>37.383177570093466</v>
      </c>
      <c r="O15" s="172">
        <f t="shared" si="5"/>
        <v>56.074766355140184</v>
      </c>
      <c r="P15" s="54"/>
      <c r="Q15" s="301" t="s">
        <v>32</v>
      </c>
      <c r="R15" s="301"/>
      <c r="S15" s="62">
        <f>SUM(O21,O25,O29,O45)</f>
        <v>250.09345794392524</v>
      </c>
      <c r="T15" s="3"/>
      <c r="U15" s="3"/>
      <c r="V15" s="3"/>
      <c r="W15" s="3"/>
      <c r="X15" s="54"/>
    </row>
    <row r="16" spans="1:28" ht="24" customHeight="1">
      <c r="A16" s="56">
        <v>13</v>
      </c>
      <c r="B16" s="168" t="s">
        <v>781</v>
      </c>
      <c r="C16" s="169">
        <v>120000068290</v>
      </c>
      <c r="D16" s="170">
        <v>243749</v>
      </c>
      <c r="E16" s="133" t="s">
        <v>888</v>
      </c>
      <c r="F16" s="133" t="s">
        <v>889</v>
      </c>
      <c r="G16" s="140">
        <f t="shared" si="7"/>
        <v>100</v>
      </c>
      <c r="H16" s="140">
        <f t="shared" si="8"/>
        <v>7</v>
      </c>
      <c r="I16" s="167">
        <v>107</v>
      </c>
      <c r="J16" s="171" t="s">
        <v>101</v>
      </c>
      <c r="K16" s="54"/>
      <c r="L16" s="11">
        <f t="shared" si="2"/>
        <v>100</v>
      </c>
      <c r="M16" s="172">
        <f t="shared" si="3"/>
        <v>50</v>
      </c>
      <c r="N16" s="172">
        <f t="shared" si="4"/>
        <v>20</v>
      </c>
      <c r="O16" s="172">
        <f t="shared" si="5"/>
        <v>30</v>
      </c>
      <c r="P16" s="54"/>
      <c r="Q16" s="301" t="s">
        <v>41</v>
      </c>
      <c r="R16" s="301"/>
      <c r="S16" s="62">
        <f>SUM(O11:O18,O20,O24,O26,O30,O32:O33,O37,O40,O42:O44,O46,O48,O50:O53)</f>
        <v>1160.3271028037382</v>
      </c>
      <c r="T16" s="3"/>
      <c r="U16" s="3"/>
      <c r="V16" s="3"/>
      <c r="W16" s="3"/>
      <c r="X16" s="54"/>
    </row>
    <row r="17" spans="1:24" ht="24" customHeight="1">
      <c r="A17" s="56">
        <v>14</v>
      </c>
      <c r="B17" s="168" t="s">
        <v>782</v>
      </c>
      <c r="C17" s="169">
        <v>120000068300</v>
      </c>
      <c r="D17" s="170">
        <v>243751</v>
      </c>
      <c r="E17" s="133" t="s">
        <v>890</v>
      </c>
      <c r="F17" s="133" t="s">
        <v>891</v>
      </c>
      <c r="G17" s="140">
        <f t="shared" si="7"/>
        <v>327.10280373831773</v>
      </c>
      <c r="H17" s="140">
        <f t="shared" si="8"/>
        <v>22.897196261682268</v>
      </c>
      <c r="I17" s="167">
        <v>350</v>
      </c>
      <c r="J17" s="171" t="s">
        <v>101</v>
      </c>
      <c r="K17" s="54"/>
      <c r="L17" s="11">
        <f t="shared" si="2"/>
        <v>327.10280373831773</v>
      </c>
      <c r="M17" s="172">
        <f t="shared" si="3"/>
        <v>163.55140186915887</v>
      </c>
      <c r="N17" s="172">
        <f t="shared" si="4"/>
        <v>65.420560747663558</v>
      </c>
      <c r="O17" s="172">
        <f t="shared" si="5"/>
        <v>98.130841121495308</v>
      </c>
      <c r="P17" s="54"/>
      <c r="Q17" s="308" t="s">
        <v>58</v>
      </c>
      <c r="R17" s="309"/>
      <c r="S17" s="62"/>
      <c r="T17" s="3"/>
      <c r="U17" s="3"/>
      <c r="V17" s="3"/>
      <c r="W17" s="3"/>
      <c r="X17" s="54"/>
    </row>
    <row r="18" spans="1:24" ht="24" customHeight="1">
      <c r="A18" s="56">
        <v>15</v>
      </c>
      <c r="B18" s="168" t="s">
        <v>783</v>
      </c>
      <c r="C18" s="169">
        <v>120000066190</v>
      </c>
      <c r="D18" s="170">
        <v>243751</v>
      </c>
      <c r="E18" s="133" t="s">
        <v>892</v>
      </c>
      <c r="F18" s="133" t="s">
        <v>893</v>
      </c>
      <c r="G18" s="140">
        <f t="shared" si="7"/>
        <v>185.98130841121494</v>
      </c>
      <c r="H18" s="140">
        <f t="shared" si="8"/>
        <v>13.01869158878506</v>
      </c>
      <c r="I18" s="167">
        <v>199</v>
      </c>
      <c r="J18" s="171" t="s">
        <v>101</v>
      </c>
      <c r="K18" s="54"/>
      <c r="L18" s="11">
        <f t="shared" si="2"/>
        <v>185.98130841121494</v>
      </c>
      <c r="M18" s="172">
        <f t="shared" si="3"/>
        <v>92.990654205607484</v>
      </c>
      <c r="N18" s="172">
        <f t="shared" si="4"/>
        <v>37.196261682242977</v>
      </c>
      <c r="O18" s="172">
        <f t="shared" si="5"/>
        <v>55.794392523364479</v>
      </c>
      <c r="P18" s="54"/>
      <c r="Q18" s="306" t="s">
        <v>80</v>
      </c>
      <c r="R18" s="307"/>
      <c r="S18" s="62">
        <f>SUM(O4,O6,O9)</f>
        <v>167.38200000000003</v>
      </c>
      <c r="T18" s="3"/>
      <c r="U18" s="3"/>
      <c r="V18" s="3"/>
      <c r="W18" s="3"/>
      <c r="X18" s="54"/>
    </row>
    <row r="19" spans="1:24" ht="24" customHeight="1">
      <c r="A19" s="56">
        <v>16</v>
      </c>
      <c r="B19" s="168" t="s">
        <v>784</v>
      </c>
      <c r="C19" s="169">
        <v>120000066694</v>
      </c>
      <c r="D19" s="174">
        <v>243752</v>
      </c>
      <c r="E19" s="133" t="s">
        <v>894</v>
      </c>
      <c r="F19" s="133" t="s">
        <v>895</v>
      </c>
      <c r="G19" s="140">
        <f t="shared" si="7"/>
        <v>100</v>
      </c>
      <c r="H19" s="140">
        <f t="shared" si="8"/>
        <v>7</v>
      </c>
      <c r="I19" s="167">
        <v>107</v>
      </c>
      <c r="J19" s="171" t="s">
        <v>916</v>
      </c>
      <c r="K19" s="54"/>
      <c r="L19" s="11">
        <f t="shared" si="2"/>
        <v>100</v>
      </c>
      <c r="M19" s="172">
        <f t="shared" si="3"/>
        <v>50</v>
      </c>
      <c r="N19" s="172">
        <f t="shared" si="4"/>
        <v>20</v>
      </c>
      <c r="O19" s="172">
        <f t="shared" si="5"/>
        <v>30</v>
      </c>
      <c r="P19" s="54"/>
      <c r="Q19" s="306" t="s">
        <v>651</v>
      </c>
      <c r="R19" s="307"/>
      <c r="S19" s="62"/>
      <c r="T19" s="3"/>
      <c r="U19" s="3"/>
      <c r="V19" s="3"/>
      <c r="W19" s="3"/>
      <c r="X19" s="54"/>
    </row>
    <row r="20" spans="1:24" ht="24" customHeight="1">
      <c r="A20" s="56">
        <v>17</v>
      </c>
      <c r="B20" s="133" t="s">
        <v>785</v>
      </c>
      <c r="C20" s="169">
        <v>120000068310</v>
      </c>
      <c r="D20" s="174">
        <v>243754</v>
      </c>
      <c r="E20" s="133" t="s">
        <v>896</v>
      </c>
      <c r="F20" s="133" t="s">
        <v>897</v>
      </c>
      <c r="G20" s="140">
        <f t="shared" si="7"/>
        <v>200</v>
      </c>
      <c r="H20" s="140">
        <f t="shared" si="8"/>
        <v>14</v>
      </c>
      <c r="I20" s="167">
        <v>214</v>
      </c>
      <c r="J20" s="171" t="s">
        <v>101</v>
      </c>
      <c r="K20" s="54"/>
      <c r="L20" s="11">
        <f t="shared" si="2"/>
        <v>200</v>
      </c>
      <c r="M20" s="172">
        <f t="shared" si="3"/>
        <v>100</v>
      </c>
      <c r="N20" s="172">
        <f t="shared" si="4"/>
        <v>40</v>
      </c>
      <c r="O20" s="172">
        <f t="shared" si="5"/>
        <v>60</v>
      </c>
      <c r="P20" s="54"/>
      <c r="Q20" s="308" t="s">
        <v>654</v>
      </c>
      <c r="R20" s="309"/>
      <c r="S20" s="62">
        <f>SUM(O41,O54)</f>
        <v>126.77663551401866</v>
      </c>
      <c r="T20" s="3"/>
      <c r="U20" s="3"/>
      <c r="V20" s="3"/>
      <c r="W20" s="3"/>
      <c r="X20" s="54"/>
    </row>
    <row r="21" spans="1:24" ht="24" customHeight="1">
      <c r="A21" s="56">
        <v>18</v>
      </c>
      <c r="B21" s="133" t="s">
        <v>786</v>
      </c>
      <c r="C21" s="169">
        <v>120000068346</v>
      </c>
      <c r="D21" s="174">
        <v>243754</v>
      </c>
      <c r="E21" s="133" t="s">
        <v>898</v>
      </c>
      <c r="F21" s="133" t="s">
        <v>899</v>
      </c>
      <c r="G21" s="140">
        <f t="shared" si="7"/>
        <v>200</v>
      </c>
      <c r="H21" s="140">
        <f t="shared" si="8"/>
        <v>14</v>
      </c>
      <c r="I21" s="167">
        <v>214</v>
      </c>
      <c r="J21" s="171" t="s">
        <v>258</v>
      </c>
      <c r="K21" s="54"/>
      <c r="L21" s="11">
        <f t="shared" si="2"/>
        <v>200</v>
      </c>
      <c r="M21" s="172">
        <f t="shared" si="3"/>
        <v>100</v>
      </c>
      <c r="N21" s="172">
        <f t="shared" si="4"/>
        <v>40</v>
      </c>
      <c r="O21" s="172">
        <f t="shared" si="5"/>
        <v>60</v>
      </c>
      <c r="P21" s="3"/>
      <c r="Q21" s="153"/>
      <c r="R21" s="153"/>
      <c r="S21" s="154"/>
      <c r="T21" s="3"/>
      <c r="U21" s="3"/>
      <c r="V21" s="3"/>
      <c r="W21" s="3"/>
      <c r="X21" s="54"/>
    </row>
    <row r="22" spans="1:24" ht="24" customHeight="1">
      <c r="A22" s="56">
        <v>19</v>
      </c>
      <c r="B22" s="133" t="s">
        <v>787</v>
      </c>
      <c r="C22" s="169">
        <v>120000068315</v>
      </c>
      <c r="D22" s="174">
        <v>243756</v>
      </c>
      <c r="E22" s="133" t="s">
        <v>900</v>
      </c>
      <c r="F22" s="133" t="s">
        <v>901</v>
      </c>
      <c r="G22" s="140">
        <f t="shared" si="7"/>
        <v>100</v>
      </c>
      <c r="H22" s="140">
        <f t="shared" si="8"/>
        <v>7</v>
      </c>
      <c r="I22" s="167">
        <v>107</v>
      </c>
      <c r="J22" s="171" t="s">
        <v>31</v>
      </c>
      <c r="K22" s="54"/>
      <c r="L22" s="11">
        <f t="shared" si="2"/>
        <v>100</v>
      </c>
      <c r="M22" s="172">
        <f t="shared" si="3"/>
        <v>50</v>
      </c>
      <c r="N22" s="172">
        <f t="shared" si="4"/>
        <v>20</v>
      </c>
      <c r="O22" s="172">
        <f t="shared" si="5"/>
        <v>30</v>
      </c>
      <c r="P22" s="3"/>
      <c r="Q22" s="153"/>
      <c r="R22" s="153"/>
      <c r="S22" s="154"/>
      <c r="T22" s="3"/>
      <c r="U22" s="3"/>
      <c r="V22" s="3"/>
      <c r="W22" s="3"/>
      <c r="X22" s="54"/>
    </row>
    <row r="23" spans="1:24" ht="24" customHeight="1">
      <c r="A23" s="56">
        <v>20</v>
      </c>
      <c r="B23" s="133" t="s">
        <v>788</v>
      </c>
      <c r="C23" s="169">
        <v>120000068317</v>
      </c>
      <c r="D23" s="174">
        <v>243756</v>
      </c>
      <c r="E23" s="133" t="s">
        <v>902</v>
      </c>
      <c r="F23" s="133" t="s">
        <v>903</v>
      </c>
      <c r="G23" s="140">
        <f t="shared" si="7"/>
        <v>100</v>
      </c>
      <c r="H23" s="140">
        <f t="shared" si="8"/>
        <v>7</v>
      </c>
      <c r="I23" s="167">
        <v>107</v>
      </c>
      <c r="J23" s="171" t="s">
        <v>28</v>
      </c>
      <c r="K23" s="54"/>
      <c r="L23" s="11">
        <f t="shared" si="2"/>
        <v>100</v>
      </c>
      <c r="M23" s="172">
        <f t="shared" si="3"/>
        <v>50</v>
      </c>
      <c r="N23" s="172">
        <f t="shared" si="4"/>
        <v>20</v>
      </c>
      <c r="O23" s="172">
        <f t="shared" si="5"/>
        <v>30</v>
      </c>
      <c r="P23" s="3"/>
      <c r="Q23" s="3"/>
      <c r="R23" s="3"/>
      <c r="S23" s="3"/>
      <c r="T23" s="3"/>
      <c r="U23" s="3"/>
      <c r="V23" s="3"/>
      <c r="W23" s="3"/>
      <c r="X23" s="54"/>
    </row>
    <row r="24" spans="1:24" ht="24" customHeight="1">
      <c r="A24" s="56">
        <v>21</v>
      </c>
      <c r="B24" s="133" t="s">
        <v>789</v>
      </c>
      <c r="C24" s="169">
        <v>120000068320</v>
      </c>
      <c r="D24" s="174">
        <v>243758</v>
      </c>
      <c r="E24" s="133" t="s">
        <v>904</v>
      </c>
      <c r="F24" s="133" t="s">
        <v>905</v>
      </c>
      <c r="G24" s="140">
        <f t="shared" si="7"/>
        <v>147.97196261682242</v>
      </c>
      <c r="H24" s="140">
        <f t="shared" si="8"/>
        <v>10.358037383177589</v>
      </c>
      <c r="I24" s="167">
        <v>158.33000000000001</v>
      </c>
      <c r="J24" s="171" t="s">
        <v>101</v>
      </c>
      <c r="K24" s="54"/>
      <c r="L24" s="11">
        <f t="shared" si="2"/>
        <v>147.97196261682242</v>
      </c>
      <c r="M24" s="172">
        <f t="shared" si="3"/>
        <v>73.985981308411212</v>
      </c>
      <c r="N24" s="172">
        <f t="shared" si="4"/>
        <v>29.594392523364476</v>
      </c>
      <c r="O24" s="172">
        <f t="shared" si="5"/>
        <v>44.391588785046721</v>
      </c>
      <c r="P24" s="3"/>
      <c r="Q24" s="302" t="s">
        <v>67</v>
      </c>
      <c r="R24" s="303"/>
      <c r="S24" s="303"/>
      <c r="T24" s="303"/>
      <c r="U24" s="303"/>
      <c r="V24" s="303"/>
      <c r="W24" s="303"/>
      <c r="X24" s="304"/>
    </row>
    <row r="25" spans="1:24" ht="24" customHeight="1">
      <c r="A25" s="56">
        <v>22</v>
      </c>
      <c r="B25" s="133" t="s">
        <v>790</v>
      </c>
      <c r="C25" s="169">
        <v>120000068321</v>
      </c>
      <c r="D25" s="174">
        <v>243758</v>
      </c>
      <c r="E25" s="133" t="s">
        <v>906</v>
      </c>
      <c r="F25" s="133" t="s">
        <v>907</v>
      </c>
      <c r="G25" s="140">
        <f t="shared" si="7"/>
        <v>233.64485981308411</v>
      </c>
      <c r="H25" s="140">
        <f t="shared" si="8"/>
        <v>16.355140186915889</v>
      </c>
      <c r="I25" s="167">
        <v>250</v>
      </c>
      <c r="J25" s="171" t="s">
        <v>258</v>
      </c>
      <c r="K25" s="54"/>
      <c r="L25" s="11">
        <f t="shared" si="2"/>
        <v>233.64485981308411</v>
      </c>
      <c r="M25" s="172">
        <f t="shared" si="3"/>
        <v>116.82242990654206</v>
      </c>
      <c r="N25" s="172">
        <f t="shared" si="4"/>
        <v>46.728971962616811</v>
      </c>
      <c r="O25" s="172">
        <f t="shared" si="5"/>
        <v>70.093457943925245</v>
      </c>
      <c r="P25" s="3"/>
      <c r="Q25" s="63" t="s">
        <v>70</v>
      </c>
      <c r="R25" s="63" t="s">
        <v>71</v>
      </c>
      <c r="S25" s="63" t="s">
        <v>72</v>
      </c>
      <c r="T25" s="64" t="s">
        <v>73</v>
      </c>
      <c r="U25" s="63" t="s">
        <v>74</v>
      </c>
      <c r="V25" s="63" t="s">
        <v>75</v>
      </c>
      <c r="W25" s="63" t="s">
        <v>76</v>
      </c>
      <c r="X25" s="63" t="s">
        <v>77</v>
      </c>
    </row>
    <row r="26" spans="1:24" ht="24" customHeight="1">
      <c r="A26" s="56">
        <v>23</v>
      </c>
      <c r="B26" s="168" t="s">
        <v>791</v>
      </c>
      <c r="C26" s="169">
        <v>120000068325</v>
      </c>
      <c r="D26" s="174">
        <v>243763</v>
      </c>
      <c r="E26" s="133" t="s">
        <v>908</v>
      </c>
      <c r="F26" s="133" t="s">
        <v>909</v>
      </c>
      <c r="G26" s="140">
        <f t="shared" si="7"/>
        <v>200</v>
      </c>
      <c r="H26" s="140">
        <f t="shared" si="8"/>
        <v>14</v>
      </c>
      <c r="I26" s="167">
        <v>214</v>
      </c>
      <c r="J26" s="171" t="s">
        <v>101</v>
      </c>
      <c r="K26" s="54"/>
      <c r="L26" s="11">
        <f t="shared" si="2"/>
        <v>200</v>
      </c>
      <c r="M26" s="172">
        <f t="shared" si="3"/>
        <v>100</v>
      </c>
      <c r="N26" s="172">
        <f t="shared" si="4"/>
        <v>40</v>
      </c>
      <c r="O26" s="172">
        <f t="shared" si="5"/>
        <v>60</v>
      </c>
      <c r="P26" s="3"/>
      <c r="Q26" s="66">
        <v>1</v>
      </c>
      <c r="R26" s="157" t="s">
        <v>21</v>
      </c>
      <c r="S26" s="68" t="s">
        <v>81</v>
      </c>
      <c r="T26" s="69" t="s">
        <v>82</v>
      </c>
      <c r="U26" s="66" t="s">
        <v>83</v>
      </c>
      <c r="V26" s="70">
        <f>SUM(S12,S4)</f>
        <v>1050.3226168224301</v>
      </c>
      <c r="W26" s="70">
        <f t="shared" ref="W26:W30" si="9">V26*4%</f>
        <v>42.0129046728972</v>
      </c>
      <c r="X26" s="70">
        <f>(V26-W26)</f>
        <v>1008.3097121495329</v>
      </c>
    </row>
    <row r="27" spans="1:24" ht="24" customHeight="1">
      <c r="A27" s="56">
        <v>24</v>
      </c>
      <c r="B27" s="133" t="s">
        <v>792</v>
      </c>
      <c r="C27" s="169">
        <v>120000068324</v>
      </c>
      <c r="D27" s="174">
        <v>243763</v>
      </c>
      <c r="E27" s="133" t="s">
        <v>910</v>
      </c>
      <c r="F27" s="133" t="s">
        <v>911</v>
      </c>
      <c r="G27" s="140">
        <f t="shared" si="7"/>
        <v>100</v>
      </c>
      <c r="H27" s="140">
        <f t="shared" si="8"/>
        <v>7</v>
      </c>
      <c r="I27" s="167">
        <v>107</v>
      </c>
      <c r="J27" s="171" t="s">
        <v>916</v>
      </c>
      <c r="K27" s="54"/>
      <c r="L27" s="11">
        <f t="shared" si="2"/>
        <v>100</v>
      </c>
      <c r="M27" s="172">
        <f t="shared" si="3"/>
        <v>50</v>
      </c>
      <c r="N27" s="172">
        <f t="shared" si="4"/>
        <v>20</v>
      </c>
      <c r="O27" s="172">
        <f t="shared" si="5"/>
        <v>30</v>
      </c>
      <c r="P27" s="3"/>
      <c r="Q27" s="66">
        <v>2</v>
      </c>
      <c r="R27" s="72" t="s">
        <v>35</v>
      </c>
      <c r="S27" s="68" t="s">
        <v>86</v>
      </c>
      <c r="T27" s="69" t="s">
        <v>82</v>
      </c>
      <c r="U27" s="66" t="s">
        <v>83</v>
      </c>
      <c r="V27" s="70">
        <f>SUM(S8)</f>
        <v>990.32261682242995</v>
      </c>
      <c r="W27" s="70">
        <f t="shared" si="9"/>
        <v>39.612904672897201</v>
      </c>
      <c r="X27" s="70">
        <f t="shared" ref="X27:X35" si="10">(V27-W27)</f>
        <v>950.70971214953272</v>
      </c>
    </row>
    <row r="28" spans="1:24" ht="24" customHeight="1">
      <c r="A28" s="56">
        <v>25</v>
      </c>
      <c r="B28" s="133" t="s">
        <v>793</v>
      </c>
      <c r="C28" s="169">
        <v>120000068327</v>
      </c>
      <c r="D28" s="174">
        <v>243765</v>
      </c>
      <c r="E28" s="133" t="s">
        <v>912</v>
      </c>
      <c r="F28" s="133" t="s">
        <v>913</v>
      </c>
      <c r="G28" s="175">
        <f t="shared" si="7"/>
        <v>100</v>
      </c>
      <c r="H28" s="175">
        <f t="shared" si="8"/>
        <v>7</v>
      </c>
      <c r="I28" s="176">
        <v>107</v>
      </c>
      <c r="J28" s="171" t="s">
        <v>180</v>
      </c>
      <c r="K28" s="54"/>
      <c r="L28" s="11">
        <f t="shared" si="2"/>
        <v>100</v>
      </c>
      <c r="M28" s="172">
        <f t="shared" si="3"/>
        <v>50</v>
      </c>
      <c r="N28" s="172">
        <f t="shared" si="4"/>
        <v>20</v>
      </c>
      <c r="O28" s="172">
        <f t="shared" si="5"/>
        <v>30</v>
      </c>
      <c r="P28" s="3"/>
      <c r="Q28" s="66">
        <v>3</v>
      </c>
      <c r="R28" s="157" t="s">
        <v>25</v>
      </c>
      <c r="S28" s="68" t="s">
        <v>90</v>
      </c>
      <c r="T28" s="69" t="s">
        <v>91</v>
      </c>
      <c r="U28" s="66" t="s">
        <v>83</v>
      </c>
      <c r="V28" s="70">
        <f>SUM(S5,S13)</f>
        <v>1135.135308411215</v>
      </c>
      <c r="W28" s="70">
        <f t="shared" si="9"/>
        <v>45.405412336448599</v>
      </c>
      <c r="X28" s="70">
        <f t="shared" si="10"/>
        <v>1089.7298960747664</v>
      </c>
    </row>
    <row r="29" spans="1:24" ht="24" customHeight="1">
      <c r="A29" s="56">
        <v>26</v>
      </c>
      <c r="B29" s="133" t="s">
        <v>794</v>
      </c>
      <c r="C29" s="169">
        <v>120000068335</v>
      </c>
      <c r="D29" s="174">
        <v>243768</v>
      </c>
      <c r="E29" s="133" t="s">
        <v>914</v>
      </c>
      <c r="F29" s="133" t="s">
        <v>915</v>
      </c>
      <c r="G29" s="175">
        <f t="shared" si="7"/>
        <v>200</v>
      </c>
      <c r="H29" s="175">
        <f t="shared" si="8"/>
        <v>14</v>
      </c>
      <c r="I29" s="176">
        <v>214</v>
      </c>
      <c r="J29" s="184" t="s">
        <v>258</v>
      </c>
      <c r="K29" s="54"/>
      <c r="L29" s="11">
        <f t="shared" si="2"/>
        <v>200</v>
      </c>
      <c r="M29" s="172">
        <f t="shared" si="3"/>
        <v>100</v>
      </c>
      <c r="N29" s="172">
        <f t="shared" si="4"/>
        <v>40</v>
      </c>
      <c r="O29" s="172">
        <f t="shared" si="5"/>
        <v>60</v>
      </c>
      <c r="P29" s="3"/>
      <c r="Q29" s="66">
        <v>4</v>
      </c>
      <c r="R29" s="157" t="s">
        <v>20</v>
      </c>
      <c r="S29" s="68" t="s">
        <v>90</v>
      </c>
      <c r="T29" s="69" t="s">
        <v>94</v>
      </c>
      <c r="U29" s="66" t="s">
        <v>83</v>
      </c>
      <c r="V29" s="70">
        <f>SUM(S6,S14)</f>
        <v>1259.6404859813083</v>
      </c>
      <c r="W29" s="70">
        <f t="shared" si="9"/>
        <v>50.385619439252331</v>
      </c>
      <c r="X29" s="70">
        <f t="shared" si="10"/>
        <v>1209.2548665420559</v>
      </c>
    </row>
    <row r="30" spans="1:24" ht="24" customHeight="1">
      <c r="A30" s="56">
        <v>27</v>
      </c>
      <c r="B30" s="133" t="s">
        <v>795</v>
      </c>
      <c r="C30" s="169">
        <v>120000068336</v>
      </c>
      <c r="D30" s="174">
        <v>243769</v>
      </c>
      <c r="E30" s="133" t="s">
        <v>820</v>
      </c>
      <c r="F30" s="133" t="s">
        <v>821</v>
      </c>
      <c r="G30" s="175">
        <f t="shared" si="7"/>
        <v>150</v>
      </c>
      <c r="H30" s="175">
        <f t="shared" si="8"/>
        <v>10.5</v>
      </c>
      <c r="I30" s="176">
        <v>160.5</v>
      </c>
      <c r="J30" s="171" t="s">
        <v>101</v>
      </c>
      <c r="K30" s="54"/>
      <c r="L30" s="11">
        <f t="shared" si="2"/>
        <v>150</v>
      </c>
      <c r="M30" s="172">
        <f t="shared" si="3"/>
        <v>75</v>
      </c>
      <c r="N30" s="172">
        <f t="shared" si="4"/>
        <v>30</v>
      </c>
      <c r="O30" s="172">
        <f t="shared" si="5"/>
        <v>45</v>
      </c>
      <c r="P30" s="3"/>
      <c r="Q30" s="66">
        <v>5</v>
      </c>
      <c r="R30" s="157" t="s">
        <v>32</v>
      </c>
      <c r="S30" s="68" t="s">
        <v>97</v>
      </c>
      <c r="T30" s="69" t="s">
        <v>98</v>
      </c>
      <c r="U30" s="66" t="s">
        <v>83</v>
      </c>
      <c r="V30" s="70">
        <f>SUM(S7,S15)</f>
        <v>448.15798130841119</v>
      </c>
      <c r="W30" s="70">
        <f t="shared" si="9"/>
        <v>17.926319252336448</v>
      </c>
      <c r="X30" s="70">
        <f t="shared" si="10"/>
        <v>430.23166205607475</v>
      </c>
    </row>
    <row r="31" spans="1:24" ht="24" customHeight="1">
      <c r="A31" s="56">
        <v>28</v>
      </c>
      <c r="B31" s="133" t="s">
        <v>796</v>
      </c>
      <c r="C31" s="169">
        <v>120000068337</v>
      </c>
      <c r="D31" s="174">
        <v>243769</v>
      </c>
      <c r="E31" s="133" t="s">
        <v>822</v>
      </c>
      <c r="F31" s="133" t="s">
        <v>823</v>
      </c>
      <c r="G31" s="175">
        <f t="shared" si="7"/>
        <v>100</v>
      </c>
      <c r="H31" s="175">
        <f t="shared" si="8"/>
        <v>7</v>
      </c>
      <c r="I31" s="176">
        <v>107</v>
      </c>
      <c r="J31" s="171" t="s">
        <v>180</v>
      </c>
      <c r="K31" s="54"/>
      <c r="L31" s="11">
        <f t="shared" si="2"/>
        <v>100</v>
      </c>
      <c r="M31" s="172">
        <f t="shared" si="3"/>
        <v>50</v>
      </c>
      <c r="N31" s="172">
        <f t="shared" si="4"/>
        <v>20</v>
      </c>
      <c r="O31" s="172">
        <f t="shared" si="5"/>
        <v>30</v>
      </c>
      <c r="P31" s="3"/>
      <c r="Q31" s="66">
        <v>6</v>
      </c>
      <c r="R31" s="157" t="s">
        <v>41</v>
      </c>
      <c r="S31" s="68" t="s">
        <v>101</v>
      </c>
      <c r="T31" s="69" t="s">
        <v>102</v>
      </c>
      <c r="U31" s="66" t="s">
        <v>83</v>
      </c>
      <c r="V31" s="70">
        <f>SUM(S16,S10)</f>
        <v>2744.8432897196262</v>
      </c>
      <c r="W31" s="70">
        <f>V31*4%</f>
        <v>109.79373158878505</v>
      </c>
      <c r="X31" s="70">
        <f t="shared" si="10"/>
        <v>2635.049558130841</v>
      </c>
    </row>
    <row r="32" spans="1:24" ht="24" customHeight="1">
      <c r="A32" s="56">
        <v>29</v>
      </c>
      <c r="B32" s="133" t="s">
        <v>797</v>
      </c>
      <c r="C32" s="169">
        <v>31502033022</v>
      </c>
      <c r="D32" s="170">
        <v>243770</v>
      </c>
      <c r="E32" s="133" t="s">
        <v>824</v>
      </c>
      <c r="F32" s="133" t="s">
        <v>825</v>
      </c>
      <c r="G32" s="140">
        <f t="shared" si="7"/>
        <v>155.7663551401869</v>
      </c>
      <c r="H32" s="140">
        <f t="shared" si="8"/>
        <v>10.903644859813085</v>
      </c>
      <c r="I32" s="36">
        <v>166.67</v>
      </c>
      <c r="J32" s="177" t="s">
        <v>101</v>
      </c>
      <c r="K32" s="54"/>
      <c r="L32" s="11">
        <f t="shared" si="2"/>
        <v>155.7663551401869</v>
      </c>
      <c r="M32" s="172">
        <f t="shared" si="3"/>
        <v>77.883177570093451</v>
      </c>
      <c r="N32" s="172">
        <f t="shared" si="4"/>
        <v>31.153271028037381</v>
      </c>
      <c r="O32" s="172">
        <f t="shared" si="5"/>
        <v>46.729906542056071</v>
      </c>
      <c r="P32" s="3"/>
      <c r="Q32" s="66">
        <v>7</v>
      </c>
      <c r="R32" s="147" t="s">
        <v>58</v>
      </c>
      <c r="S32" s="156" t="s">
        <v>105</v>
      </c>
      <c r="T32" s="4" t="s">
        <v>106</v>
      </c>
      <c r="U32" s="4" t="s">
        <v>83</v>
      </c>
      <c r="V32" s="70">
        <f>SUM(S17)</f>
        <v>0</v>
      </c>
      <c r="W32" s="70">
        <f>V32*4%</f>
        <v>0</v>
      </c>
      <c r="X32" s="70">
        <f t="shared" si="10"/>
        <v>0</v>
      </c>
    </row>
    <row r="33" spans="1:24" ht="24" customHeight="1">
      <c r="A33" s="56">
        <v>30</v>
      </c>
      <c r="B33" s="168" t="s">
        <v>798</v>
      </c>
      <c r="C33" s="169">
        <v>120000068338</v>
      </c>
      <c r="D33" s="170">
        <v>243770</v>
      </c>
      <c r="E33" s="133" t="s">
        <v>826</v>
      </c>
      <c r="F33" s="133" t="s">
        <v>827</v>
      </c>
      <c r="G33" s="140">
        <f t="shared" si="7"/>
        <v>200</v>
      </c>
      <c r="H33" s="140">
        <f t="shared" si="8"/>
        <v>14</v>
      </c>
      <c r="I33" s="36">
        <v>214</v>
      </c>
      <c r="J33" s="177" t="s">
        <v>101</v>
      </c>
      <c r="K33" s="54"/>
      <c r="L33" s="11">
        <f t="shared" si="2"/>
        <v>200</v>
      </c>
      <c r="M33" s="172">
        <f t="shared" si="3"/>
        <v>100</v>
      </c>
      <c r="N33" s="172">
        <f t="shared" si="4"/>
        <v>40</v>
      </c>
      <c r="O33" s="172">
        <f t="shared" si="5"/>
        <v>60</v>
      </c>
      <c r="P33" s="3"/>
      <c r="Q33" s="66">
        <v>8</v>
      </c>
      <c r="R33" s="155" t="s">
        <v>80</v>
      </c>
      <c r="S33" s="147" t="s">
        <v>650</v>
      </c>
      <c r="T33" s="4" t="s">
        <v>110</v>
      </c>
      <c r="U33" s="4" t="s">
        <v>83</v>
      </c>
      <c r="V33" s="70">
        <f t="shared" ref="V33:V35" si="11">SUM(S18)</f>
        <v>167.38200000000003</v>
      </c>
      <c r="W33" s="70">
        <f>V33*4%</f>
        <v>6.6952800000000012</v>
      </c>
      <c r="X33" s="70">
        <f t="shared" si="10"/>
        <v>160.68672000000004</v>
      </c>
    </row>
    <row r="34" spans="1:24" ht="24" customHeight="1">
      <c r="A34" s="56">
        <v>31</v>
      </c>
      <c r="B34" s="168" t="s">
        <v>799</v>
      </c>
      <c r="C34" s="169">
        <v>120000068340</v>
      </c>
      <c r="D34" s="170">
        <v>243770</v>
      </c>
      <c r="E34" s="133" t="s">
        <v>828</v>
      </c>
      <c r="F34" s="133" t="s">
        <v>829</v>
      </c>
      <c r="G34" s="140">
        <f t="shared" si="7"/>
        <v>46.728971962616818</v>
      </c>
      <c r="H34" s="140">
        <f t="shared" si="8"/>
        <v>3.2710280373831822</v>
      </c>
      <c r="I34" s="36">
        <v>50</v>
      </c>
      <c r="J34" s="177" t="s">
        <v>31</v>
      </c>
      <c r="K34" s="54"/>
      <c r="L34" s="11">
        <f t="shared" si="2"/>
        <v>46.728971962616818</v>
      </c>
      <c r="M34" s="172">
        <f t="shared" si="3"/>
        <v>23.364485981308409</v>
      </c>
      <c r="N34" s="172">
        <f t="shared" si="4"/>
        <v>9.3457943925233664</v>
      </c>
      <c r="O34" s="172">
        <f t="shared" si="5"/>
        <v>14.018691588785046</v>
      </c>
      <c r="P34" s="3"/>
      <c r="Q34" s="66">
        <v>9</v>
      </c>
      <c r="R34" s="155" t="s">
        <v>651</v>
      </c>
      <c r="S34" s="147" t="s">
        <v>652</v>
      </c>
      <c r="T34" s="4" t="s">
        <v>653</v>
      </c>
      <c r="U34" s="4" t="s">
        <v>83</v>
      </c>
      <c r="V34" s="70">
        <f t="shared" si="11"/>
        <v>0</v>
      </c>
      <c r="W34" s="70">
        <f t="shared" ref="W34:W35" si="12">V34*4%</f>
        <v>0</v>
      </c>
      <c r="X34" s="70">
        <f t="shared" si="10"/>
        <v>0</v>
      </c>
    </row>
    <row r="35" spans="1:24" ht="24" customHeight="1">
      <c r="A35" s="56">
        <v>32</v>
      </c>
      <c r="B35" s="178" t="s">
        <v>800</v>
      </c>
      <c r="C35" s="179">
        <v>120000068388</v>
      </c>
      <c r="D35" s="170">
        <v>243773</v>
      </c>
      <c r="E35" s="133" t="s">
        <v>830</v>
      </c>
      <c r="F35" s="133" t="s">
        <v>831</v>
      </c>
      <c r="G35" s="140">
        <f t="shared" si="7"/>
        <v>150</v>
      </c>
      <c r="H35" s="140">
        <f t="shared" si="8"/>
        <v>10.5</v>
      </c>
      <c r="I35" s="36">
        <v>160.5</v>
      </c>
      <c r="J35" s="177" t="s">
        <v>180</v>
      </c>
      <c r="K35" s="54"/>
      <c r="L35" s="11">
        <f t="shared" si="2"/>
        <v>150</v>
      </c>
      <c r="M35" s="172">
        <f t="shared" si="3"/>
        <v>75</v>
      </c>
      <c r="N35" s="172">
        <f t="shared" si="4"/>
        <v>30</v>
      </c>
      <c r="O35" s="172">
        <f t="shared" si="5"/>
        <v>45</v>
      </c>
      <c r="P35" s="73"/>
      <c r="Q35" s="66">
        <v>10</v>
      </c>
      <c r="R35" s="165" t="s">
        <v>654</v>
      </c>
      <c r="S35" s="147" t="s">
        <v>655</v>
      </c>
      <c r="T35" s="4" t="s">
        <v>656</v>
      </c>
      <c r="U35" s="4" t="s">
        <v>83</v>
      </c>
      <c r="V35" s="70">
        <f t="shared" si="11"/>
        <v>126.77663551401866</v>
      </c>
      <c r="W35" s="70">
        <f t="shared" si="12"/>
        <v>5.0710654205607471</v>
      </c>
      <c r="X35" s="70">
        <f t="shared" si="10"/>
        <v>121.70557009345792</v>
      </c>
    </row>
    <row r="36" spans="1:24" ht="24" customHeight="1" thickBot="1">
      <c r="A36" s="56">
        <v>33</v>
      </c>
      <c r="B36" s="168" t="s">
        <v>801</v>
      </c>
      <c r="C36" s="169">
        <v>120000068343</v>
      </c>
      <c r="D36" s="170">
        <v>243773</v>
      </c>
      <c r="E36" s="133" t="s">
        <v>832</v>
      </c>
      <c r="F36" s="133" t="s">
        <v>833</v>
      </c>
      <c r="G36" s="140">
        <f t="shared" si="7"/>
        <v>150</v>
      </c>
      <c r="H36" s="140">
        <f t="shared" si="8"/>
        <v>10.5</v>
      </c>
      <c r="I36" s="36">
        <v>160.5</v>
      </c>
      <c r="J36" s="177" t="s">
        <v>31</v>
      </c>
      <c r="K36" s="54"/>
      <c r="L36" s="11">
        <f t="shared" si="2"/>
        <v>150</v>
      </c>
      <c r="M36" s="172">
        <f t="shared" si="3"/>
        <v>75</v>
      </c>
      <c r="N36" s="172">
        <f t="shared" si="4"/>
        <v>30</v>
      </c>
      <c r="O36" s="172">
        <f t="shared" si="5"/>
        <v>45</v>
      </c>
      <c r="P36" s="73"/>
      <c r="Q36" s="73"/>
      <c r="R36" s="73"/>
      <c r="S36" s="73"/>
      <c r="T36" s="73"/>
      <c r="U36" s="126" t="s">
        <v>113</v>
      </c>
      <c r="V36" s="127">
        <f>SUM(V26:V35)</f>
        <v>7922.5809345794387</v>
      </c>
      <c r="W36" s="127">
        <f t="shared" ref="W36:X36" si="13">SUM(W26:W35)</f>
        <v>316.90323738317755</v>
      </c>
      <c r="X36" s="127">
        <f t="shared" si="13"/>
        <v>7605.6776971962627</v>
      </c>
    </row>
    <row r="37" spans="1:24" ht="24" customHeight="1" thickTop="1">
      <c r="A37" s="56">
        <v>34</v>
      </c>
      <c r="B37" s="168" t="s">
        <v>802</v>
      </c>
      <c r="C37" s="169">
        <v>120000068345</v>
      </c>
      <c r="D37" s="170">
        <v>243773</v>
      </c>
      <c r="E37" s="133" t="s">
        <v>834</v>
      </c>
      <c r="F37" s="133" t="s">
        <v>835</v>
      </c>
      <c r="G37" s="140">
        <f t="shared" si="7"/>
        <v>93.457943925233636</v>
      </c>
      <c r="H37" s="140">
        <f t="shared" si="8"/>
        <v>6.5420560747663643</v>
      </c>
      <c r="I37" s="36">
        <v>100</v>
      </c>
      <c r="J37" s="177" t="s">
        <v>101</v>
      </c>
      <c r="K37" s="54"/>
      <c r="L37" s="11">
        <f t="shared" si="2"/>
        <v>93.457943925233636</v>
      </c>
      <c r="M37" s="172">
        <f t="shared" si="3"/>
        <v>46.728971962616818</v>
      </c>
      <c r="N37" s="172">
        <f t="shared" si="4"/>
        <v>18.691588785046733</v>
      </c>
      <c r="O37" s="172">
        <f t="shared" si="5"/>
        <v>28.037383177570092</v>
      </c>
      <c r="P37" s="73"/>
      <c r="Q37" s="73"/>
      <c r="R37" s="73"/>
      <c r="S37" s="73"/>
      <c r="T37" s="73"/>
      <c r="U37" s="73"/>
      <c r="V37" s="73"/>
      <c r="W37" s="73"/>
      <c r="X37" s="3"/>
    </row>
    <row r="38" spans="1:24" ht="24" customHeight="1">
      <c r="A38" s="56">
        <v>35</v>
      </c>
      <c r="B38" s="168" t="s">
        <v>803</v>
      </c>
      <c r="C38" s="169">
        <v>120000068351</v>
      </c>
      <c r="D38" s="174">
        <v>243774</v>
      </c>
      <c r="E38" s="133" t="s">
        <v>836</v>
      </c>
      <c r="F38" s="133" t="s">
        <v>837</v>
      </c>
      <c r="G38" s="140">
        <f t="shared" si="7"/>
        <v>150</v>
      </c>
      <c r="H38" s="140">
        <f t="shared" si="8"/>
        <v>10.5</v>
      </c>
      <c r="I38" s="36">
        <v>160.5</v>
      </c>
      <c r="J38" s="177" t="s">
        <v>180</v>
      </c>
      <c r="K38" s="54"/>
      <c r="L38" s="11">
        <f t="shared" si="2"/>
        <v>150</v>
      </c>
      <c r="M38" s="172">
        <f t="shared" si="3"/>
        <v>75</v>
      </c>
      <c r="N38" s="172">
        <f t="shared" si="4"/>
        <v>30</v>
      </c>
      <c r="O38" s="172">
        <f t="shared" si="5"/>
        <v>45</v>
      </c>
      <c r="P38" s="73"/>
      <c r="Q38" s="73"/>
      <c r="R38" s="73"/>
      <c r="S38" s="73"/>
      <c r="T38" s="73"/>
    </row>
    <row r="39" spans="1:24" ht="24" customHeight="1">
      <c r="A39" s="56">
        <v>36</v>
      </c>
      <c r="B39" s="168" t="s">
        <v>804</v>
      </c>
      <c r="C39" s="169">
        <v>120000068347</v>
      </c>
      <c r="D39" s="174">
        <v>243774</v>
      </c>
      <c r="E39" s="133" t="s">
        <v>838</v>
      </c>
      <c r="F39" s="133" t="s">
        <v>839</v>
      </c>
      <c r="G39" s="140">
        <f t="shared" si="7"/>
        <v>100</v>
      </c>
      <c r="H39" s="140">
        <f t="shared" si="8"/>
        <v>7</v>
      </c>
      <c r="I39" s="36">
        <v>107</v>
      </c>
      <c r="J39" s="177" t="s">
        <v>180</v>
      </c>
      <c r="K39" s="54"/>
      <c r="L39" s="11">
        <f t="shared" si="2"/>
        <v>100</v>
      </c>
      <c r="M39" s="172">
        <f t="shared" si="3"/>
        <v>50</v>
      </c>
      <c r="N39" s="172">
        <f t="shared" si="4"/>
        <v>20</v>
      </c>
      <c r="O39" s="172">
        <f t="shared" si="5"/>
        <v>30</v>
      </c>
      <c r="P39" s="73"/>
      <c r="Q39" s="73"/>
      <c r="R39" s="73"/>
      <c r="S39" s="73"/>
      <c r="T39" s="73"/>
      <c r="U39" s="73"/>
      <c r="V39" s="73"/>
      <c r="W39" s="73"/>
      <c r="X39" s="3"/>
    </row>
    <row r="40" spans="1:24" ht="24" customHeight="1">
      <c r="A40" s="56">
        <v>37</v>
      </c>
      <c r="B40" s="168" t="s">
        <v>805</v>
      </c>
      <c r="C40" s="169">
        <v>120000041669</v>
      </c>
      <c r="D40" s="174">
        <v>243774</v>
      </c>
      <c r="E40" s="133" t="s">
        <v>840</v>
      </c>
      <c r="F40" s="133" t="s">
        <v>841</v>
      </c>
      <c r="G40" s="140">
        <f t="shared" si="7"/>
        <v>185.98130841121494</v>
      </c>
      <c r="H40" s="140">
        <f t="shared" si="8"/>
        <v>13.01869158878506</v>
      </c>
      <c r="I40" s="36">
        <v>199</v>
      </c>
      <c r="J40" s="177" t="s">
        <v>101</v>
      </c>
      <c r="K40" s="54"/>
      <c r="L40" s="11">
        <f t="shared" si="2"/>
        <v>185.98130841121494</v>
      </c>
      <c r="M40" s="172">
        <f t="shared" si="3"/>
        <v>92.990654205607484</v>
      </c>
      <c r="N40" s="172">
        <f t="shared" si="4"/>
        <v>37.196261682242977</v>
      </c>
      <c r="O40" s="172">
        <f t="shared" si="5"/>
        <v>55.794392523364479</v>
      </c>
      <c r="P40" s="73"/>
      <c r="Q40" s="73"/>
      <c r="R40" s="73"/>
      <c r="S40" s="73"/>
      <c r="T40" s="73"/>
      <c r="U40" s="73"/>
      <c r="V40" s="73"/>
      <c r="W40" s="73"/>
      <c r="X40" s="3"/>
    </row>
    <row r="41" spans="1:24" s="180" customFormat="1" ht="24" customHeight="1">
      <c r="A41" s="187">
        <v>38</v>
      </c>
      <c r="B41" s="168" t="s">
        <v>806</v>
      </c>
      <c r="C41" s="169">
        <v>120000068352</v>
      </c>
      <c r="D41" s="174">
        <v>243774</v>
      </c>
      <c r="E41" s="133" t="s">
        <v>842</v>
      </c>
      <c r="F41" s="133" t="s">
        <v>843</v>
      </c>
      <c r="G41" s="140">
        <f t="shared" si="7"/>
        <v>272.58878504672896</v>
      </c>
      <c r="H41" s="140">
        <f t="shared" si="8"/>
        <v>19.081214953271058</v>
      </c>
      <c r="I41" s="36">
        <v>291.67</v>
      </c>
      <c r="J41" s="185" t="s">
        <v>654</v>
      </c>
      <c r="K41" s="188"/>
      <c r="L41" s="11">
        <f t="shared" si="2"/>
        <v>272.58878504672896</v>
      </c>
      <c r="M41" s="172">
        <f t="shared" si="3"/>
        <v>136.29439252336448</v>
      </c>
      <c r="N41" s="172">
        <f t="shared" si="4"/>
        <v>54.517757009345814</v>
      </c>
      <c r="O41" s="172">
        <f t="shared" si="5"/>
        <v>81.776635514018665</v>
      </c>
      <c r="P41" s="189"/>
      <c r="Q41" s="189"/>
      <c r="R41" s="189"/>
      <c r="S41" s="189"/>
      <c r="T41" s="189"/>
      <c r="U41" s="189"/>
      <c r="V41" s="189"/>
      <c r="W41" s="189"/>
      <c r="X41" s="190"/>
    </row>
    <row r="42" spans="1:24" ht="24" customHeight="1">
      <c r="A42" s="56">
        <v>39</v>
      </c>
      <c r="B42" s="168" t="s">
        <v>807</v>
      </c>
      <c r="C42" s="169">
        <v>120000068354</v>
      </c>
      <c r="D42" s="174">
        <v>243775</v>
      </c>
      <c r="E42" s="133" t="s">
        <v>844</v>
      </c>
      <c r="F42" s="133" t="s">
        <v>845</v>
      </c>
      <c r="G42" s="140">
        <f t="shared" si="7"/>
        <v>46.728971962616818</v>
      </c>
      <c r="H42" s="140">
        <f t="shared" si="8"/>
        <v>3.2710280373831822</v>
      </c>
      <c r="I42" s="36">
        <v>50</v>
      </c>
      <c r="J42" s="177" t="s">
        <v>101</v>
      </c>
      <c r="K42" s="54"/>
      <c r="L42" s="11">
        <f t="shared" ref="L42:L54" si="14">G42</f>
        <v>46.728971962616818</v>
      </c>
      <c r="M42" s="172">
        <f t="shared" ref="M42:M54" si="15">L42-(L42*50/100)</f>
        <v>23.364485981308409</v>
      </c>
      <c r="N42" s="172">
        <f t="shared" ref="N42:N54" si="16">L42-(L42*80/100)</f>
        <v>9.3457943925233664</v>
      </c>
      <c r="O42" s="172">
        <f t="shared" ref="O42:O54" si="17">L42-(L42*70/100)</f>
        <v>14.018691588785046</v>
      </c>
      <c r="Q42" s="73"/>
      <c r="R42" s="73"/>
      <c r="S42" s="73"/>
      <c r="T42" s="73"/>
      <c r="U42" s="73"/>
      <c r="V42" s="73"/>
      <c r="W42" s="73"/>
      <c r="X42" s="3"/>
    </row>
    <row r="43" spans="1:24" ht="24" customHeight="1">
      <c r="A43" s="56">
        <v>40</v>
      </c>
      <c r="B43" s="168" t="s">
        <v>808</v>
      </c>
      <c r="C43" s="169">
        <v>120000068355</v>
      </c>
      <c r="D43" s="174">
        <v>243775</v>
      </c>
      <c r="E43" s="133" t="s">
        <v>846</v>
      </c>
      <c r="F43" s="133" t="s">
        <v>847</v>
      </c>
      <c r="G43" s="140">
        <f t="shared" si="7"/>
        <v>46.728971962616818</v>
      </c>
      <c r="H43" s="140">
        <f t="shared" si="8"/>
        <v>3.2710280373831822</v>
      </c>
      <c r="I43" s="36">
        <v>50</v>
      </c>
      <c r="J43" s="177" t="s">
        <v>101</v>
      </c>
      <c r="K43" s="54"/>
      <c r="L43" s="11">
        <f t="shared" si="14"/>
        <v>46.728971962616818</v>
      </c>
      <c r="M43" s="172">
        <f t="shared" si="15"/>
        <v>23.364485981308409</v>
      </c>
      <c r="N43" s="172">
        <f t="shared" si="16"/>
        <v>9.3457943925233664</v>
      </c>
      <c r="O43" s="172">
        <f t="shared" si="17"/>
        <v>14.018691588785046</v>
      </c>
    </row>
    <row r="44" spans="1:24" ht="24" customHeight="1">
      <c r="A44" s="56">
        <v>41</v>
      </c>
      <c r="B44" s="168" t="s">
        <v>809</v>
      </c>
      <c r="C44" s="181">
        <v>120000040856</v>
      </c>
      <c r="D44" s="174">
        <v>243776</v>
      </c>
      <c r="E44" s="133" t="s">
        <v>848</v>
      </c>
      <c r="F44" s="133" t="s">
        <v>849</v>
      </c>
      <c r="G44" s="140">
        <f t="shared" si="7"/>
        <v>150</v>
      </c>
      <c r="H44" s="140">
        <f t="shared" si="8"/>
        <v>10.5</v>
      </c>
      <c r="I44" s="36">
        <v>160.5</v>
      </c>
      <c r="J44" s="177" t="s">
        <v>101</v>
      </c>
      <c r="K44" s="54"/>
      <c r="L44" s="11">
        <f t="shared" si="14"/>
        <v>150</v>
      </c>
      <c r="M44" s="172">
        <f t="shared" si="15"/>
        <v>75</v>
      </c>
      <c r="N44" s="172">
        <f t="shared" si="16"/>
        <v>30</v>
      </c>
      <c r="O44" s="172">
        <f t="shared" si="17"/>
        <v>45</v>
      </c>
    </row>
    <row r="45" spans="1:24" ht="24" customHeight="1">
      <c r="A45" s="56">
        <v>42</v>
      </c>
      <c r="B45" s="168" t="s">
        <v>810</v>
      </c>
      <c r="C45" s="169">
        <v>120000068358</v>
      </c>
      <c r="D45" s="174">
        <v>243776</v>
      </c>
      <c r="E45" s="133" t="s">
        <v>850</v>
      </c>
      <c r="F45" s="133" t="s">
        <v>851</v>
      </c>
      <c r="G45" s="140">
        <f t="shared" si="7"/>
        <v>200</v>
      </c>
      <c r="H45" s="140">
        <f t="shared" si="8"/>
        <v>14</v>
      </c>
      <c r="I45" s="36">
        <v>214</v>
      </c>
      <c r="J45" s="177" t="s">
        <v>258</v>
      </c>
      <c r="K45" s="54"/>
      <c r="L45" s="11">
        <f t="shared" si="14"/>
        <v>200</v>
      </c>
      <c r="M45" s="172">
        <f t="shared" si="15"/>
        <v>100</v>
      </c>
      <c r="N45" s="172">
        <f t="shared" si="16"/>
        <v>40</v>
      </c>
      <c r="O45" s="172">
        <f t="shared" si="17"/>
        <v>60</v>
      </c>
    </row>
    <row r="46" spans="1:24" ht="24" customHeight="1">
      <c r="A46" s="56">
        <v>43</v>
      </c>
      <c r="B46" s="168" t="s">
        <v>811</v>
      </c>
      <c r="C46" s="169">
        <v>120000068359</v>
      </c>
      <c r="D46" s="174">
        <v>243777</v>
      </c>
      <c r="E46" s="133" t="s">
        <v>852</v>
      </c>
      <c r="F46" s="133" t="s">
        <v>853</v>
      </c>
      <c r="G46" s="140">
        <f t="shared" si="7"/>
        <v>150</v>
      </c>
      <c r="H46" s="140">
        <f t="shared" si="8"/>
        <v>10.5</v>
      </c>
      <c r="I46" s="36">
        <v>160.5</v>
      </c>
      <c r="J46" s="177" t="s">
        <v>101</v>
      </c>
      <c r="K46" s="54"/>
      <c r="L46" s="11">
        <f t="shared" si="14"/>
        <v>150</v>
      </c>
      <c r="M46" s="172">
        <f t="shared" si="15"/>
        <v>75</v>
      </c>
      <c r="N46" s="172">
        <f t="shared" si="16"/>
        <v>30</v>
      </c>
      <c r="O46" s="172">
        <f t="shared" si="17"/>
        <v>45</v>
      </c>
    </row>
    <row r="47" spans="1:24" ht="24" customHeight="1">
      <c r="A47" s="56">
        <v>44</v>
      </c>
      <c r="B47" s="133" t="s">
        <v>812</v>
      </c>
      <c r="C47" s="169">
        <v>120000068372</v>
      </c>
      <c r="D47" s="174">
        <v>243786</v>
      </c>
      <c r="E47" s="133" t="s">
        <v>854</v>
      </c>
      <c r="F47" s="133" t="s">
        <v>855</v>
      </c>
      <c r="G47" s="140">
        <f t="shared" si="7"/>
        <v>150</v>
      </c>
      <c r="H47" s="140">
        <f t="shared" si="8"/>
        <v>10.5</v>
      </c>
      <c r="I47" s="36">
        <v>160.5</v>
      </c>
      <c r="J47" s="177" t="s">
        <v>180</v>
      </c>
      <c r="K47" s="54"/>
      <c r="L47" s="11">
        <f t="shared" si="14"/>
        <v>150</v>
      </c>
      <c r="M47" s="172">
        <f t="shared" si="15"/>
        <v>75</v>
      </c>
      <c r="N47" s="172">
        <f t="shared" si="16"/>
        <v>30</v>
      </c>
      <c r="O47" s="172">
        <f t="shared" si="17"/>
        <v>45</v>
      </c>
    </row>
    <row r="48" spans="1:24" ht="24" customHeight="1">
      <c r="A48" s="56">
        <v>45</v>
      </c>
      <c r="B48" s="133" t="s">
        <v>813</v>
      </c>
      <c r="C48" s="169">
        <v>120000068374</v>
      </c>
      <c r="D48" s="174">
        <v>243786</v>
      </c>
      <c r="E48" s="133" t="s">
        <v>856</v>
      </c>
      <c r="F48" s="133" t="s">
        <v>857</v>
      </c>
      <c r="G48" s="140">
        <f t="shared" si="7"/>
        <v>186.91588785046727</v>
      </c>
      <c r="H48" s="140">
        <f t="shared" si="8"/>
        <v>13.084112149532729</v>
      </c>
      <c r="I48" s="36">
        <v>200</v>
      </c>
      <c r="J48" s="177" t="s">
        <v>101</v>
      </c>
      <c r="K48" s="54"/>
      <c r="L48" s="11">
        <f t="shared" si="14"/>
        <v>186.91588785046727</v>
      </c>
      <c r="M48" s="172">
        <f t="shared" si="15"/>
        <v>93.457943925233636</v>
      </c>
      <c r="N48" s="172">
        <f t="shared" si="16"/>
        <v>37.383177570093466</v>
      </c>
      <c r="O48" s="172">
        <f t="shared" si="17"/>
        <v>56.074766355140184</v>
      </c>
    </row>
    <row r="49" spans="1:16" ht="24" customHeight="1">
      <c r="A49" s="56">
        <v>46</v>
      </c>
      <c r="B49" s="168" t="s">
        <v>814</v>
      </c>
      <c r="C49" s="169">
        <v>120000048994</v>
      </c>
      <c r="D49" s="170">
        <v>243789</v>
      </c>
      <c r="E49" s="133" t="s">
        <v>858</v>
      </c>
      <c r="F49" s="133" t="s">
        <v>859</v>
      </c>
      <c r="G49" s="140">
        <f t="shared" si="7"/>
        <v>150</v>
      </c>
      <c r="H49" s="140">
        <f t="shared" si="8"/>
        <v>10.5</v>
      </c>
      <c r="I49" s="36">
        <v>160.5</v>
      </c>
      <c r="J49" s="177" t="s">
        <v>180</v>
      </c>
      <c r="K49" s="54"/>
      <c r="L49" s="11">
        <f t="shared" si="14"/>
        <v>150</v>
      </c>
      <c r="M49" s="172">
        <f t="shared" si="15"/>
        <v>75</v>
      </c>
      <c r="N49" s="172">
        <f t="shared" si="16"/>
        <v>30</v>
      </c>
      <c r="O49" s="172">
        <f t="shared" si="17"/>
        <v>45</v>
      </c>
    </row>
    <row r="50" spans="1:16" ht="24" customHeight="1">
      <c r="A50" s="56">
        <v>47</v>
      </c>
      <c r="B50" s="168" t="s">
        <v>815</v>
      </c>
      <c r="C50" s="169">
        <v>120000068383</v>
      </c>
      <c r="D50" s="170">
        <v>243791</v>
      </c>
      <c r="E50" s="133" t="s">
        <v>860</v>
      </c>
      <c r="F50" s="133" t="s">
        <v>861</v>
      </c>
      <c r="G50" s="140">
        <f t="shared" si="7"/>
        <v>280.37383177570092</v>
      </c>
      <c r="H50" s="140">
        <f t="shared" si="8"/>
        <v>19.626168224299079</v>
      </c>
      <c r="I50" s="36">
        <v>300</v>
      </c>
      <c r="J50" s="177" t="s">
        <v>101</v>
      </c>
      <c r="K50" s="54"/>
      <c r="L50" s="11">
        <f t="shared" si="14"/>
        <v>280.37383177570092</v>
      </c>
      <c r="M50" s="172">
        <f t="shared" si="15"/>
        <v>140.18691588785046</v>
      </c>
      <c r="N50" s="172">
        <f t="shared" si="16"/>
        <v>56.074766355140184</v>
      </c>
      <c r="O50" s="172">
        <f t="shared" si="17"/>
        <v>84.112149532710276</v>
      </c>
    </row>
    <row r="51" spans="1:16" ht="24" customHeight="1">
      <c r="A51" s="56">
        <v>48</v>
      </c>
      <c r="B51" s="133" t="s">
        <v>816</v>
      </c>
      <c r="C51" s="169">
        <v>120000068394</v>
      </c>
      <c r="D51" s="170">
        <v>243791</v>
      </c>
      <c r="E51" s="133" t="s">
        <v>862</v>
      </c>
      <c r="F51" s="133" t="s">
        <v>863</v>
      </c>
      <c r="G51" s="140">
        <f t="shared" si="7"/>
        <v>280.37383177570092</v>
      </c>
      <c r="H51" s="140">
        <f t="shared" si="8"/>
        <v>19.626168224299079</v>
      </c>
      <c r="I51" s="36">
        <v>300</v>
      </c>
      <c r="J51" s="177" t="s">
        <v>101</v>
      </c>
      <c r="K51" s="54"/>
      <c r="L51" s="11">
        <f t="shared" si="14"/>
        <v>280.37383177570092</v>
      </c>
      <c r="M51" s="172">
        <f t="shared" si="15"/>
        <v>140.18691588785046</v>
      </c>
      <c r="N51" s="172">
        <f t="shared" si="16"/>
        <v>56.074766355140184</v>
      </c>
      <c r="O51" s="172">
        <f t="shared" si="17"/>
        <v>84.112149532710276</v>
      </c>
    </row>
    <row r="52" spans="1:16" ht="24" customHeight="1">
      <c r="A52" s="56">
        <v>49</v>
      </c>
      <c r="B52" s="168" t="s">
        <v>817</v>
      </c>
      <c r="C52" s="181">
        <v>120000039537</v>
      </c>
      <c r="D52" s="170">
        <v>243792</v>
      </c>
      <c r="E52" s="133" t="s">
        <v>864</v>
      </c>
      <c r="F52" s="133" t="s">
        <v>865</v>
      </c>
      <c r="G52" s="140">
        <f t="shared" si="7"/>
        <v>150</v>
      </c>
      <c r="H52" s="140">
        <f t="shared" si="8"/>
        <v>10.5</v>
      </c>
      <c r="I52" s="36">
        <v>160.5</v>
      </c>
      <c r="J52" s="177" t="s">
        <v>101</v>
      </c>
      <c r="K52" s="54"/>
      <c r="L52" s="11">
        <f t="shared" si="14"/>
        <v>150</v>
      </c>
      <c r="M52" s="172">
        <f t="shared" si="15"/>
        <v>75</v>
      </c>
      <c r="N52" s="172">
        <f t="shared" si="16"/>
        <v>30</v>
      </c>
      <c r="O52" s="172">
        <f t="shared" si="17"/>
        <v>45</v>
      </c>
    </row>
    <row r="53" spans="1:16" ht="24" customHeight="1">
      <c r="A53" s="56">
        <v>50</v>
      </c>
      <c r="B53" s="133" t="s">
        <v>818</v>
      </c>
      <c r="C53" s="169">
        <v>120000068386</v>
      </c>
      <c r="D53" s="170">
        <v>243792</v>
      </c>
      <c r="E53" s="133" t="s">
        <v>866</v>
      </c>
      <c r="F53" s="133" t="s">
        <v>867</v>
      </c>
      <c r="G53" s="140">
        <f t="shared" si="7"/>
        <v>46.728971962616818</v>
      </c>
      <c r="H53" s="140">
        <f t="shared" si="8"/>
        <v>3.2710280373831822</v>
      </c>
      <c r="I53" s="36">
        <v>50</v>
      </c>
      <c r="J53" s="177" t="s">
        <v>101</v>
      </c>
      <c r="K53" s="54"/>
      <c r="L53" s="11">
        <f t="shared" si="14"/>
        <v>46.728971962616818</v>
      </c>
      <c r="M53" s="172">
        <f t="shared" si="15"/>
        <v>23.364485981308409</v>
      </c>
      <c r="N53" s="172">
        <f t="shared" si="16"/>
        <v>9.3457943925233664</v>
      </c>
      <c r="O53" s="172">
        <f t="shared" si="17"/>
        <v>14.018691588785046</v>
      </c>
    </row>
    <row r="54" spans="1:16" ht="24" customHeight="1">
      <c r="A54" s="56">
        <v>51</v>
      </c>
      <c r="B54" s="134" t="s">
        <v>819</v>
      </c>
      <c r="C54" s="169">
        <v>120000068387</v>
      </c>
      <c r="D54" s="170">
        <v>243793</v>
      </c>
      <c r="E54" s="134" t="s">
        <v>868</v>
      </c>
      <c r="F54" s="134" t="s">
        <v>869</v>
      </c>
      <c r="G54" s="36">
        <f t="shared" si="7"/>
        <v>150</v>
      </c>
      <c r="H54" s="36">
        <f t="shared" si="8"/>
        <v>10.5</v>
      </c>
      <c r="I54" s="36">
        <v>160.5</v>
      </c>
      <c r="J54" s="185" t="s">
        <v>654</v>
      </c>
      <c r="K54" s="54"/>
      <c r="L54" s="11">
        <f t="shared" si="14"/>
        <v>150</v>
      </c>
      <c r="M54" s="172">
        <f t="shared" si="15"/>
        <v>75</v>
      </c>
      <c r="N54" s="172">
        <f t="shared" si="16"/>
        <v>30</v>
      </c>
      <c r="O54" s="172">
        <f t="shared" si="17"/>
        <v>45</v>
      </c>
      <c r="P54" s="75"/>
    </row>
    <row r="55" spans="1:16" s="75" customFormat="1" ht="24" customHeight="1">
      <c r="B55" s="53"/>
      <c r="C55" s="162"/>
      <c r="D55" s="53"/>
      <c r="E55" s="53"/>
      <c r="F55" s="53"/>
      <c r="G55" s="53"/>
      <c r="H55" s="53"/>
      <c r="I55" s="53"/>
      <c r="J55" s="186"/>
      <c r="K55" s="53"/>
      <c r="L55" s="53"/>
      <c r="M55" s="53"/>
      <c r="N55" s="53"/>
      <c r="O55" s="53"/>
      <c r="P55" s="53"/>
    </row>
    <row r="56" spans="1:16" s="182" customFormat="1" ht="24" customHeight="1">
      <c r="C56" s="183"/>
      <c r="G56" s="148">
        <f>SUM(G4:G55)</f>
        <v>7922.5809345794387</v>
      </c>
      <c r="H56" s="148">
        <f t="shared" ref="H56:I56" si="18">SUM(H4:H55)</f>
        <v>554.5806654205611</v>
      </c>
      <c r="I56" s="148">
        <f t="shared" si="18"/>
        <v>8477.1615999999995</v>
      </c>
      <c r="L56" s="148">
        <f>SUM(L4:L55)</f>
        <v>7922.5809345794387</v>
      </c>
      <c r="M56" s="148">
        <f t="shared" ref="M56:O56" si="19">SUM(M4:M55)</f>
        <v>3961.2904672897198</v>
      </c>
      <c r="N56" s="148">
        <f t="shared" si="19"/>
        <v>1584.5161869158878</v>
      </c>
      <c r="O56" s="148">
        <f t="shared" si="19"/>
        <v>2376.7742803738315</v>
      </c>
    </row>
  </sheetData>
  <mergeCells count="35">
    <mergeCell ref="A1:X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Q9:R9"/>
    <mergeCell ref="J2:J3"/>
    <mergeCell ref="L2:L3"/>
    <mergeCell ref="M2:M3"/>
    <mergeCell ref="N2:N3"/>
    <mergeCell ref="O2:O3"/>
    <mergeCell ref="Q2:R2"/>
    <mergeCell ref="Q3:R3"/>
    <mergeCell ref="Q4:R4"/>
    <mergeCell ref="Q5:R5"/>
    <mergeCell ref="Q6:R6"/>
    <mergeCell ref="Q7:R7"/>
    <mergeCell ref="Q8:R8"/>
    <mergeCell ref="Q24:X24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</mergeCells>
  <pageMargins left="0.31496062992125984" right="0.31496062992125984" top="0.35433070866141736" bottom="0.35433070866141736" header="0.31496062992125984" footer="0.31496062992125984"/>
  <pageSetup paperSize="9" scale="4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08746-A989-4F3C-9A1B-E9B1AA8E86DF}">
  <dimension ref="A1:AC70"/>
  <sheetViews>
    <sheetView topLeftCell="F1" zoomScale="80" zoomScaleNormal="80" workbookViewId="0">
      <selection activeCell="K19" sqref="K19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0.109375" style="182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hidden="1" customWidth="1"/>
    <col min="14" max="14" width="11.77734375" style="182" hidden="1" customWidth="1"/>
    <col min="15" max="15" width="15.109375" style="182" hidden="1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78" t="s">
        <v>917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116"/>
      <c r="AA1" s="116"/>
      <c r="AB1" s="116"/>
      <c r="AC1" s="116"/>
    </row>
    <row r="2" spans="1:29" ht="24" customHeight="1">
      <c r="A2" s="280" t="s">
        <v>1</v>
      </c>
      <c r="B2" s="297" t="s">
        <v>2</v>
      </c>
      <c r="C2" s="299" t="s">
        <v>3</v>
      </c>
      <c r="D2" s="300" t="s">
        <v>4</v>
      </c>
      <c r="F2" s="286" t="s">
        <v>918</v>
      </c>
      <c r="G2" s="297" t="s">
        <v>6</v>
      </c>
      <c r="H2" s="298" t="s">
        <v>7</v>
      </c>
      <c r="I2" s="298" t="s">
        <v>8</v>
      </c>
      <c r="J2" s="298" t="s">
        <v>9</v>
      </c>
      <c r="K2" s="298" t="s">
        <v>10</v>
      </c>
      <c r="L2" s="54"/>
      <c r="M2" s="291" t="s">
        <v>11</v>
      </c>
      <c r="N2" s="291" t="s">
        <v>12</v>
      </c>
      <c r="O2" s="291" t="s">
        <v>13</v>
      </c>
      <c r="P2" s="291" t="s">
        <v>14</v>
      </c>
      <c r="Q2" s="54"/>
      <c r="R2" s="290" t="s">
        <v>15</v>
      </c>
      <c r="S2" s="290"/>
      <c r="T2" s="55">
        <f>SUM(M70)</f>
        <v>8458.4112149532702</v>
      </c>
      <c r="U2" s="3"/>
      <c r="V2" s="3"/>
      <c r="W2" s="3"/>
      <c r="X2" s="3"/>
      <c r="Y2" s="54"/>
    </row>
    <row r="3" spans="1:29" ht="24" customHeight="1">
      <c r="A3" s="281"/>
      <c r="B3" s="297"/>
      <c r="C3" s="299"/>
      <c r="D3" s="300"/>
      <c r="F3" s="287"/>
      <c r="G3" s="297"/>
      <c r="H3" s="298"/>
      <c r="I3" s="298"/>
      <c r="J3" s="298"/>
      <c r="K3" s="298"/>
      <c r="L3" s="54"/>
      <c r="M3" s="292"/>
      <c r="N3" s="292"/>
      <c r="O3" s="292"/>
      <c r="P3" s="292"/>
      <c r="Q3" s="54"/>
      <c r="R3" s="290" t="s">
        <v>16</v>
      </c>
      <c r="S3" s="290"/>
      <c r="T3" s="55">
        <f>SUM(N70)</f>
        <v>4229.2056074766351</v>
      </c>
      <c r="U3" s="3"/>
      <c r="V3" s="3"/>
      <c r="W3" s="3"/>
      <c r="X3" s="3"/>
      <c r="Y3" s="54"/>
    </row>
    <row r="4" spans="1:29" ht="24" customHeight="1">
      <c r="A4" s="56">
        <v>1</v>
      </c>
      <c r="B4" s="204" t="s">
        <v>919</v>
      </c>
      <c r="C4" s="205">
        <v>120000068226</v>
      </c>
      <c r="D4" s="206">
        <v>243717</v>
      </c>
      <c r="E4" s="204" t="s">
        <v>980</v>
      </c>
      <c r="F4" s="204" t="s">
        <v>981</v>
      </c>
      <c r="G4" s="204" t="s">
        <v>1071</v>
      </c>
      <c r="H4" s="207">
        <f t="shared" ref="H4:H67" si="0">J4/1.07</f>
        <v>185.98130841121494</v>
      </c>
      <c r="I4" s="207">
        <f t="shared" ref="I4:I67" si="1">J4-H4</f>
        <v>13.01869158878506</v>
      </c>
      <c r="J4" s="203">
        <v>199</v>
      </c>
      <c r="K4" s="208" t="s">
        <v>28</v>
      </c>
      <c r="L4" s="54"/>
      <c r="M4" s="11">
        <f t="shared" ref="M4:M36" si="2">H4</f>
        <v>185.98130841121494</v>
      </c>
      <c r="N4" s="172">
        <f t="shared" ref="N4:N36" si="3">M4-(M4*50/100)</f>
        <v>92.990654205607484</v>
      </c>
      <c r="O4" s="172">
        <f t="shared" ref="O4:O36" si="4">M4-(M4*80/100)</f>
        <v>37.196261682242977</v>
      </c>
      <c r="P4" s="172">
        <f t="shared" ref="P4:P36" si="5">M4-(M4*70/100)</f>
        <v>55.794392523364479</v>
      </c>
      <c r="Q4" s="54"/>
      <c r="R4" s="301" t="s">
        <v>21</v>
      </c>
      <c r="S4" s="301"/>
      <c r="T4" s="58">
        <f>T3*15/100</f>
        <v>634.38084112149522</v>
      </c>
      <c r="U4" s="3"/>
      <c r="V4" s="3"/>
      <c r="W4" s="3"/>
      <c r="X4" s="3"/>
      <c r="Y4" s="54"/>
    </row>
    <row r="5" spans="1:29" ht="24" customHeight="1">
      <c r="A5" s="56">
        <v>2</v>
      </c>
      <c r="B5" s="204" t="s">
        <v>920</v>
      </c>
      <c r="C5" s="205">
        <v>120000068228</v>
      </c>
      <c r="D5" s="206">
        <v>243718</v>
      </c>
      <c r="E5" s="204" t="s">
        <v>982</v>
      </c>
      <c r="F5" s="204" t="s">
        <v>981</v>
      </c>
      <c r="G5" s="204" t="s">
        <v>1071</v>
      </c>
      <c r="H5" s="207">
        <f t="shared" si="0"/>
        <v>185.98130841121494</v>
      </c>
      <c r="I5" s="207">
        <f t="shared" si="1"/>
        <v>13.01869158878506</v>
      </c>
      <c r="J5" s="203">
        <v>199</v>
      </c>
      <c r="K5" s="208" t="s">
        <v>28</v>
      </c>
      <c r="L5" s="54"/>
      <c r="M5" s="11">
        <f t="shared" si="2"/>
        <v>185.98130841121494</v>
      </c>
      <c r="N5" s="172">
        <f t="shared" si="3"/>
        <v>92.990654205607484</v>
      </c>
      <c r="O5" s="172">
        <f t="shared" si="4"/>
        <v>37.196261682242977</v>
      </c>
      <c r="P5" s="172">
        <f t="shared" si="5"/>
        <v>55.794392523364479</v>
      </c>
      <c r="Q5" s="54"/>
      <c r="R5" s="301" t="s">
        <v>25</v>
      </c>
      <c r="S5" s="301"/>
      <c r="T5" s="58">
        <f>T3*15/100</f>
        <v>634.38084112149522</v>
      </c>
      <c r="U5" s="3"/>
      <c r="V5" s="3"/>
      <c r="W5" s="3"/>
      <c r="X5" s="3"/>
      <c r="Y5" s="54"/>
    </row>
    <row r="6" spans="1:29" ht="24" customHeight="1">
      <c r="A6" s="56">
        <v>3</v>
      </c>
      <c r="B6" s="204" t="s">
        <v>921</v>
      </c>
      <c r="C6" s="205">
        <v>120000068230</v>
      </c>
      <c r="D6" s="206">
        <v>243718</v>
      </c>
      <c r="E6" s="204" t="s">
        <v>983</v>
      </c>
      <c r="F6" s="204" t="s">
        <v>981</v>
      </c>
      <c r="G6" s="204" t="s">
        <v>1071</v>
      </c>
      <c r="H6" s="207">
        <f t="shared" si="0"/>
        <v>185.98130841121494</v>
      </c>
      <c r="I6" s="207">
        <f t="shared" si="1"/>
        <v>13.01869158878506</v>
      </c>
      <c r="J6" s="203">
        <v>199</v>
      </c>
      <c r="K6" s="208" t="s">
        <v>80</v>
      </c>
      <c r="L6" s="54"/>
      <c r="M6" s="11">
        <f t="shared" si="2"/>
        <v>185.98130841121494</v>
      </c>
      <c r="N6" s="172">
        <f t="shared" si="3"/>
        <v>92.990654205607484</v>
      </c>
      <c r="O6" s="172">
        <f t="shared" si="4"/>
        <v>37.196261682242977</v>
      </c>
      <c r="P6" s="172">
        <f t="shared" si="5"/>
        <v>55.794392523364479</v>
      </c>
      <c r="Q6" s="54"/>
      <c r="R6" s="301" t="s">
        <v>20</v>
      </c>
      <c r="S6" s="301"/>
      <c r="T6" s="58">
        <f>T3*15/100</f>
        <v>634.38084112149522</v>
      </c>
      <c r="U6" s="3"/>
      <c r="V6" s="3"/>
      <c r="W6" s="3"/>
      <c r="X6" s="3"/>
      <c r="Y6" s="54"/>
    </row>
    <row r="7" spans="1:29" ht="24" customHeight="1">
      <c r="A7" s="56">
        <v>4</v>
      </c>
      <c r="B7" s="204" t="s">
        <v>922</v>
      </c>
      <c r="C7" s="205">
        <v>120000068262</v>
      </c>
      <c r="D7" s="206">
        <v>243735</v>
      </c>
      <c r="E7" s="204" t="s">
        <v>984</v>
      </c>
      <c r="F7" s="204" t="s">
        <v>985</v>
      </c>
      <c r="G7" s="204" t="s">
        <v>1072</v>
      </c>
      <c r="H7" s="207">
        <f t="shared" si="0"/>
        <v>150</v>
      </c>
      <c r="I7" s="207">
        <f t="shared" si="1"/>
        <v>10.5</v>
      </c>
      <c r="J7" s="203">
        <v>160.5</v>
      </c>
      <c r="K7" s="208" t="s">
        <v>31</v>
      </c>
      <c r="L7" s="54"/>
      <c r="M7" s="11">
        <f t="shared" si="2"/>
        <v>150</v>
      </c>
      <c r="N7" s="172">
        <f t="shared" si="3"/>
        <v>75</v>
      </c>
      <c r="O7" s="172">
        <f t="shared" si="4"/>
        <v>30</v>
      </c>
      <c r="P7" s="172">
        <f t="shared" si="5"/>
        <v>45</v>
      </c>
      <c r="Q7" s="54"/>
      <c r="R7" s="301" t="s">
        <v>32</v>
      </c>
      <c r="S7" s="301"/>
      <c r="T7" s="58">
        <f>T3*3/100</f>
        <v>126.87616822429905</v>
      </c>
      <c r="U7" s="3"/>
      <c r="V7" s="3"/>
      <c r="W7" s="3"/>
      <c r="X7" s="3"/>
      <c r="Y7" s="54"/>
    </row>
    <row r="8" spans="1:29" ht="24" customHeight="1">
      <c r="A8" s="56">
        <v>5</v>
      </c>
      <c r="B8" s="204" t="s">
        <v>923</v>
      </c>
      <c r="C8" s="205">
        <v>120000068264</v>
      </c>
      <c r="D8" s="206">
        <v>243737</v>
      </c>
      <c r="E8" s="204" t="s">
        <v>986</v>
      </c>
      <c r="F8" s="209" t="s">
        <v>981</v>
      </c>
      <c r="G8" s="204" t="s">
        <v>1071</v>
      </c>
      <c r="H8" s="207">
        <f t="shared" si="0"/>
        <v>185.98130841121494</v>
      </c>
      <c r="I8" s="207">
        <f t="shared" si="1"/>
        <v>13.01869158878506</v>
      </c>
      <c r="J8" s="210">
        <v>199</v>
      </c>
      <c r="K8" s="208" t="s">
        <v>101</v>
      </c>
      <c r="L8" s="54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301" t="s">
        <v>35</v>
      </c>
      <c r="S8" s="301"/>
      <c r="T8" s="58">
        <f>T3*52/100</f>
        <v>2199.1869158878503</v>
      </c>
      <c r="U8" s="3"/>
      <c r="V8" s="3"/>
      <c r="W8" s="3"/>
      <c r="X8" s="3"/>
      <c r="Y8" s="54"/>
    </row>
    <row r="9" spans="1:29" ht="24" customHeight="1">
      <c r="A9" s="56">
        <v>6</v>
      </c>
      <c r="B9" s="204" t="s">
        <v>924</v>
      </c>
      <c r="C9" s="205">
        <v>120000068271</v>
      </c>
      <c r="D9" s="206">
        <v>243740</v>
      </c>
      <c r="E9" s="204" t="s">
        <v>987</v>
      </c>
      <c r="F9" s="209" t="s">
        <v>981</v>
      </c>
      <c r="G9" s="204" t="s">
        <v>1071</v>
      </c>
      <c r="H9" s="207">
        <f t="shared" si="0"/>
        <v>185.98130841121494</v>
      </c>
      <c r="I9" s="207">
        <f t="shared" si="1"/>
        <v>13.01869158878506</v>
      </c>
      <c r="J9" s="211">
        <v>199</v>
      </c>
      <c r="K9" s="208" t="s">
        <v>101</v>
      </c>
      <c r="L9" s="54"/>
      <c r="M9" s="11">
        <f t="shared" si="2"/>
        <v>185.98130841121494</v>
      </c>
      <c r="N9" s="172">
        <f t="shared" si="3"/>
        <v>92.990654205607484</v>
      </c>
      <c r="O9" s="172">
        <f t="shared" si="4"/>
        <v>37.196261682242977</v>
      </c>
      <c r="P9" s="172">
        <f t="shared" si="5"/>
        <v>55.794392523364479</v>
      </c>
      <c r="Q9" s="54"/>
      <c r="R9" s="290" t="s">
        <v>38</v>
      </c>
      <c r="S9" s="290"/>
      <c r="T9" s="55">
        <f>SUM(O70)</f>
        <v>1691.6822429906538</v>
      </c>
      <c r="U9" s="3"/>
      <c r="V9" s="3"/>
      <c r="W9" s="3"/>
      <c r="X9" s="3"/>
      <c r="Y9" s="54"/>
    </row>
    <row r="10" spans="1:29" s="192" customFormat="1" ht="24" customHeight="1">
      <c r="A10" s="56">
        <v>7</v>
      </c>
      <c r="B10" s="204" t="s">
        <v>925</v>
      </c>
      <c r="C10" s="205">
        <v>120000068272</v>
      </c>
      <c r="D10" s="206">
        <v>243740</v>
      </c>
      <c r="E10" s="204" t="s">
        <v>988</v>
      </c>
      <c r="F10" s="209" t="s">
        <v>981</v>
      </c>
      <c r="G10" s="204" t="s">
        <v>1071</v>
      </c>
      <c r="H10" s="207">
        <f t="shared" si="0"/>
        <v>185.98130841121494</v>
      </c>
      <c r="I10" s="207">
        <f t="shared" si="1"/>
        <v>13.01869158878506</v>
      </c>
      <c r="J10" s="211">
        <v>199</v>
      </c>
      <c r="K10" s="208" t="s">
        <v>101</v>
      </c>
      <c r="L10" s="54"/>
      <c r="M10" s="11">
        <f t="shared" si="2"/>
        <v>185.98130841121494</v>
      </c>
      <c r="N10" s="172">
        <f t="shared" si="3"/>
        <v>92.990654205607484</v>
      </c>
      <c r="O10" s="172">
        <f t="shared" si="4"/>
        <v>37.196261682242977</v>
      </c>
      <c r="P10" s="172">
        <f t="shared" si="5"/>
        <v>55.794392523364479</v>
      </c>
      <c r="Q10" s="1"/>
      <c r="R10" s="274" t="s">
        <v>41</v>
      </c>
      <c r="S10" s="274"/>
      <c r="T10" s="13">
        <f>SUM(T9)</f>
        <v>1691.6822429906538</v>
      </c>
      <c r="U10" s="20"/>
      <c r="V10" s="20"/>
      <c r="W10" s="20"/>
      <c r="X10" s="20"/>
      <c r="Y10" s="1"/>
    </row>
    <row r="11" spans="1:29" ht="24" customHeight="1">
      <c r="A11" s="56">
        <v>8</v>
      </c>
      <c r="B11" s="204" t="s">
        <v>926</v>
      </c>
      <c r="C11" s="205">
        <v>120000068297</v>
      </c>
      <c r="D11" s="206">
        <v>243749</v>
      </c>
      <c r="E11" s="204" t="s">
        <v>989</v>
      </c>
      <c r="F11" s="204" t="s">
        <v>981</v>
      </c>
      <c r="G11" s="204" t="s">
        <v>1071</v>
      </c>
      <c r="H11" s="207">
        <f t="shared" si="0"/>
        <v>185.98130841121494</v>
      </c>
      <c r="I11" s="207">
        <f t="shared" si="1"/>
        <v>13.01869158878506</v>
      </c>
      <c r="J11" s="211">
        <v>199</v>
      </c>
      <c r="K11" s="208" t="s">
        <v>80</v>
      </c>
      <c r="L11" s="54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290" t="s">
        <v>44</v>
      </c>
      <c r="S11" s="290"/>
      <c r="T11" s="55">
        <f>SUM(P70)</f>
        <v>2537.5233644859809</v>
      </c>
      <c r="U11" s="3"/>
      <c r="V11" s="3"/>
      <c r="W11" s="3"/>
      <c r="X11" s="3"/>
      <c r="Y11" s="54"/>
    </row>
    <row r="12" spans="1:29" ht="24" customHeight="1">
      <c r="A12" s="56">
        <v>9</v>
      </c>
      <c r="B12" s="204" t="s">
        <v>927</v>
      </c>
      <c r="C12" s="205">
        <v>120000064268</v>
      </c>
      <c r="D12" s="212">
        <v>243754</v>
      </c>
      <c r="E12" s="204" t="s">
        <v>990</v>
      </c>
      <c r="F12" s="204" t="s">
        <v>981</v>
      </c>
      <c r="G12" s="204" t="s">
        <v>1073</v>
      </c>
      <c r="H12" s="207">
        <f t="shared" si="0"/>
        <v>100</v>
      </c>
      <c r="I12" s="207">
        <f t="shared" si="1"/>
        <v>7</v>
      </c>
      <c r="J12" s="211">
        <v>107</v>
      </c>
      <c r="K12" s="208" t="s">
        <v>28</v>
      </c>
      <c r="L12" s="54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301" t="s">
        <v>21</v>
      </c>
      <c r="S12" s="301"/>
      <c r="T12" s="62"/>
      <c r="U12" s="3"/>
      <c r="V12" s="3"/>
      <c r="W12" s="3"/>
      <c r="X12" s="3"/>
      <c r="Y12" s="54"/>
    </row>
    <row r="13" spans="1:29" ht="24" customHeight="1">
      <c r="A13" s="56">
        <v>10</v>
      </c>
      <c r="B13" s="204" t="s">
        <v>928</v>
      </c>
      <c r="C13" s="205">
        <v>120000066401</v>
      </c>
      <c r="D13" s="212">
        <v>243755</v>
      </c>
      <c r="E13" s="204" t="s">
        <v>991</v>
      </c>
      <c r="F13" s="204" t="s">
        <v>992</v>
      </c>
      <c r="G13" s="204" t="s">
        <v>1074</v>
      </c>
      <c r="H13" s="207">
        <f t="shared" si="0"/>
        <v>150</v>
      </c>
      <c r="I13" s="207">
        <f t="shared" si="1"/>
        <v>10.5</v>
      </c>
      <c r="J13" s="211">
        <v>160.5</v>
      </c>
      <c r="K13" s="208" t="s">
        <v>31</v>
      </c>
      <c r="L13" s="54"/>
      <c r="M13" s="11">
        <f t="shared" si="2"/>
        <v>150</v>
      </c>
      <c r="N13" s="172">
        <f t="shared" si="3"/>
        <v>75</v>
      </c>
      <c r="O13" s="172">
        <f t="shared" si="4"/>
        <v>30</v>
      </c>
      <c r="P13" s="172">
        <f t="shared" si="5"/>
        <v>45</v>
      </c>
      <c r="Q13" s="54"/>
      <c r="R13" s="301" t="s">
        <v>25</v>
      </c>
      <c r="S13" s="301"/>
      <c r="T13" s="62">
        <f>SUM(P7,P13,P17,P19,P22,P27:P28,P33,P39,P42,P44,P47,P58,P65)</f>
        <v>469.62616822429902</v>
      </c>
      <c r="U13" s="3"/>
      <c r="V13" s="3"/>
      <c r="W13" s="3"/>
      <c r="X13" s="3"/>
      <c r="Y13" s="54"/>
    </row>
    <row r="14" spans="1:29" ht="24" customHeight="1">
      <c r="A14" s="56">
        <v>11</v>
      </c>
      <c r="B14" s="204" t="s">
        <v>929</v>
      </c>
      <c r="C14" s="205">
        <v>120000066910</v>
      </c>
      <c r="D14" s="212">
        <v>243758</v>
      </c>
      <c r="E14" s="204" t="s">
        <v>993</v>
      </c>
      <c r="F14" s="204" t="s">
        <v>981</v>
      </c>
      <c r="G14" s="204" t="s">
        <v>1075</v>
      </c>
      <c r="H14" s="207">
        <f t="shared" si="0"/>
        <v>100</v>
      </c>
      <c r="I14" s="207">
        <f t="shared" si="1"/>
        <v>7</v>
      </c>
      <c r="J14" s="211">
        <v>107</v>
      </c>
      <c r="K14" s="208" t="s">
        <v>101</v>
      </c>
      <c r="L14" s="54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301" t="s">
        <v>20</v>
      </c>
      <c r="S14" s="301"/>
      <c r="T14" s="62">
        <f>SUM(P4:P5,P12,P15:P16,P20,P24,P29,P31,P35,P40:P41,P48,P51,P53:P56,P62:P64,P68)</f>
        <v>807.19626168224295</v>
      </c>
      <c r="U14" s="3"/>
      <c r="V14" s="3"/>
      <c r="W14" s="3"/>
      <c r="X14" s="3"/>
      <c r="Y14" s="54"/>
    </row>
    <row r="15" spans="1:29" ht="24" customHeight="1">
      <c r="A15" s="56">
        <v>12</v>
      </c>
      <c r="B15" s="204" t="s">
        <v>930</v>
      </c>
      <c r="C15" s="205">
        <v>120000068318</v>
      </c>
      <c r="D15" s="212">
        <v>243758</v>
      </c>
      <c r="E15" s="204" t="s">
        <v>994</v>
      </c>
      <c r="F15" s="204" t="s">
        <v>981</v>
      </c>
      <c r="G15" s="204" t="s">
        <v>1076</v>
      </c>
      <c r="H15" s="207">
        <f t="shared" si="0"/>
        <v>185.98130841121494</v>
      </c>
      <c r="I15" s="207">
        <f t="shared" si="1"/>
        <v>13.01869158878506</v>
      </c>
      <c r="J15" s="211">
        <v>199</v>
      </c>
      <c r="K15" s="208" t="s">
        <v>28</v>
      </c>
      <c r="L15" s="54"/>
      <c r="M15" s="11">
        <f t="shared" si="2"/>
        <v>185.98130841121494</v>
      </c>
      <c r="N15" s="172">
        <f t="shared" si="3"/>
        <v>92.990654205607484</v>
      </c>
      <c r="O15" s="172">
        <f t="shared" si="4"/>
        <v>37.196261682242977</v>
      </c>
      <c r="P15" s="172">
        <f t="shared" si="5"/>
        <v>55.794392523364479</v>
      </c>
      <c r="Q15" s="54"/>
      <c r="R15" s="301" t="s">
        <v>32</v>
      </c>
      <c r="S15" s="301"/>
      <c r="T15" s="62">
        <f>SUM(P30,P34)</f>
        <v>114.48785046728972</v>
      </c>
      <c r="U15" s="3"/>
      <c r="V15" s="3"/>
      <c r="W15" s="3"/>
      <c r="X15" s="3"/>
      <c r="Y15" s="54"/>
    </row>
    <row r="16" spans="1:29" ht="24" customHeight="1">
      <c r="A16" s="56">
        <v>13</v>
      </c>
      <c r="B16" s="204" t="s">
        <v>931</v>
      </c>
      <c r="C16" s="205">
        <v>120000068326</v>
      </c>
      <c r="D16" s="212">
        <v>243765</v>
      </c>
      <c r="E16" s="204" t="s">
        <v>995</v>
      </c>
      <c r="F16" s="204" t="s">
        <v>981</v>
      </c>
      <c r="G16" s="204" t="s">
        <v>1075</v>
      </c>
      <c r="H16" s="207">
        <f t="shared" si="0"/>
        <v>100</v>
      </c>
      <c r="I16" s="207">
        <f t="shared" si="1"/>
        <v>7</v>
      </c>
      <c r="J16" s="211">
        <v>107</v>
      </c>
      <c r="K16" s="208" t="s">
        <v>28</v>
      </c>
      <c r="L16" s="54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301" t="s">
        <v>41</v>
      </c>
      <c r="S16" s="301"/>
      <c r="T16" s="62">
        <f>SUM(P8:P10,P14,P18,P21,P26,P32,P36,P38,P43,P45:P46,P49:P50,P52,P57,P59:P61,P66:P67)</f>
        <v>903.82990654205605</v>
      </c>
      <c r="U16" s="3"/>
      <c r="V16" s="3"/>
      <c r="W16" s="3"/>
      <c r="X16" s="3"/>
      <c r="Y16" s="54"/>
    </row>
    <row r="17" spans="1:25" ht="24" customHeight="1">
      <c r="A17" s="56">
        <v>14</v>
      </c>
      <c r="B17" s="204" t="s">
        <v>932</v>
      </c>
      <c r="C17" s="205">
        <v>120000068332</v>
      </c>
      <c r="D17" s="212">
        <v>243767</v>
      </c>
      <c r="E17" s="204" t="s">
        <v>996</v>
      </c>
      <c r="F17" s="204" t="s">
        <v>981</v>
      </c>
      <c r="G17" s="204" t="s">
        <v>1076</v>
      </c>
      <c r="H17" s="213">
        <f t="shared" si="0"/>
        <v>185.98130841121494</v>
      </c>
      <c r="I17" s="213">
        <f t="shared" si="1"/>
        <v>13.01869158878506</v>
      </c>
      <c r="J17" s="214">
        <v>199</v>
      </c>
      <c r="K17" s="208" t="s">
        <v>31</v>
      </c>
      <c r="L17" s="54"/>
      <c r="M17" s="11">
        <f t="shared" si="2"/>
        <v>185.98130841121494</v>
      </c>
      <c r="N17" s="172">
        <f t="shared" si="3"/>
        <v>92.990654205607484</v>
      </c>
      <c r="O17" s="172">
        <f t="shared" si="4"/>
        <v>37.196261682242977</v>
      </c>
      <c r="P17" s="172">
        <f t="shared" si="5"/>
        <v>55.794392523364479</v>
      </c>
      <c r="Q17" s="54"/>
      <c r="R17" s="308" t="s">
        <v>58</v>
      </c>
      <c r="S17" s="309"/>
      <c r="T17" s="62"/>
      <c r="U17" s="3"/>
      <c r="V17" s="3"/>
      <c r="W17" s="3"/>
      <c r="X17" s="3"/>
      <c r="Y17" s="54"/>
    </row>
    <row r="18" spans="1:25" ht="24" customHeight="1">
      <c r="A18" s="56">
        <v>15</v>
      </c>
      <c r="B18" s="204" t="s">
        <v>26</v>
      </c>
      <c r="C18" s="205">
        <v>120000066793</v>
      </c>
      <c r="D18" s="212">
        <v>243769</v>
      </c>
      <c r="E18" s="204" t="s">
        <v>997</v>
      </c>
      <c r="F18" s="204" t="s">
        <v>981</v>
      </c>
      <c r="G18" s="204" t="s">
        <v>1076</v>
      </c>
      <c r="H18" s="215">
        <f t="shared" si="0"/>
        <v>185.98130841121494</v>
      </c>
      <c r="I18" s="215">
        <f t="shared" si="1"/>
        <v>13.01869158878506</v>
      </c>
      <c r="J18" s="216">
        <v>199</v>
      </c>
      <c r="K18" s="208" t="s">
        <v>101</v>
      </c>
      <c r="L18" s="54"/>
      <c r="M18" s="11">
        <f t="shared" si="2"/>
        <v>185.98130841121494</v>
      </c>
      <c r="N18" s="172">
        <f t="shared" si="3"/>
        <v>92.990654205607484</v>
      </c>
      <c r="O18" s="172">
        <f t="shared" si="4"/>
        <v>37.196261682242977</v>
      </c>
      <c r="P18" s="172">
        <f t="shared" si="5"/>
        <v>55.794392523364479</v>
      </c>
      <c r="Q18" s="54"/>
      <c r="R18" s="306" t="s">
        <v>80</v>
      </c>
      <c r="S18" s="307"/>
      <c r="T18" s="62">
        <f>SUM(P11,P6,P23,P25)</f>
        <v>197.38317757009344</v>
      </c>
      <c r="U18" s="3"/>
      <c r="V18" s="3"/>
      <c r="W18" s="3"/>
      <c r="X18" s="3"/>
      <c r="Y18" s="54"/>
    </row>
    <row r="19" spans="1:25" ht="24" customHeight="1">
      <c r="A19" s="56">
        <v>16</v>
      </c>
      <c r="B19" s="204" t="s">
        <v>933</v>
      </c>
      <c r="C19" s="205">
        <v>120000068342</v>
      </c>
      <c r="D19" s="206">
        <v>243773</v>
      </c>
      <c r="E19" s="204" t="s">
        <v>998</v>
      </c>
      <c r="F19" s="204" t="s">
        <v>981</v>
      </c>
      <c r="G19" s="204" t="s">
        <v>1073</v>
      </c>
      <c r="H19" s="207">
        <f t="shared" si="0"/>
        <v>100</v>
      </c>
      <c r="I19" s="207">
        <f t="shared" si="1"/>
        <v>7</v>
      </c>
      <c r="J19" s="203">
        <v>107</v>
      </c>
      <c r="K19" s="217" t="s">
        <v>31</v>
      </c>
      <c r="L19" s="54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06" t="s">
        <v>651</v>
      </c>
      <c r="S19" s="307"/>
      <c r="T19" s="62"/>
      <c r="U19" s="3"/>
      <c r="V19" s="3"/>
      <c r="W19" s="3"/>
      <c r="X19" s="3"/>
      <c r="Y19" s="54"/>
    </row>
    <row r="20" spans="1:25" ht="24" customHeight="1">
      <c r="A20" s="56">
        <v>17</v>
      </c>
      <c r="B20" s="218" t="s">
        <v>934</v>
      </c>
      <c r="C20" s="205">
        <v>120000068341</v>
      </c>
      <c r="D20" s="206">
        <v>243773</v>
      </c>
      <c r="E20" s="218" t="s">
        <v>999</v>
      </c>
      <c r="F20" s="204" t="s">
        <v>981</v>
      </c>
      <c r="G20" s="204" t="s">
        <v>1076</v>
      </c>
      <c r="H20" s="207">
        <f t="shared" si="0"/>
        <v>185.98130841121494</v>
      </c>
      <c r="I20" s="207">
        <f t="shared" si="1"/>
        <v>13.01869158878506</v>
      </c>
      <c r="J20" s="203">
        <v>199</v>
      </c>
      <c r="K20" s="208" t="s">
        <v>28</v>
      </c>
      <c r="L20" s="54"/>
      <c r="M20" s="11">
        <f t="shared" si="2"/>
        <v>185.98130841121494</v>
      </c>
      <c r="N20" s="172">
        <f t="shared" si="3"/>
        <v>92.990654205607484</v>
      </c>
      <c r="O20" s="172">
        <f t="shared" si="4"/>
        <v>37.196261682242977</v>
      </c>
      <c r="P20" s="172">
        <f t="shared" si="5"/>
        <v>55.794392523364479</v>
      </c>
      <c r="Q20" s="54"/>
      <c r="R20" s="308" t="s">
        <v>654</v>
      </c>
      <c r="S20" s="309"/>
      <c r="T20" s="62">
        <f>SUM(P37)</f>
        <v>45</v>
      </c>
      <c r="U20" s="3"/>
      <c r="V20" s="3"/>
      <c r="W20" s="3"/>
      <c r="X20" s="3"/>
      <c r="Y20" s="54"/>
    </row>
    <row r="21" spans="1:25" ht="24" customHeight="1">
      <c r="A21" s="56">
        <v>18</v>
      </c>
      <c r="B21" s="218" t="s">
        <v>935</v>
      </c>
      <c r="C21" s="205">
        <v>120000066899</v>
      </c>
      <c r="D21" s="212">
        <v>243774</v>
      </c>
      <c r="E21" s="204" t="s">
        <v>1000</v>
      </c>
      <c r="F21" s="204" t="s">
        <v>981</v>
      </c>
      <c r="G21" s="204" t="s">
        <v>1076</v>
      </c>
      <c r="H21" s="207">
        <f t="shared" si="0"/>
        <v>185.98130841121494</v>
      </c>
      <c r="I21" s="207">
        <f t="shared" si="1"/>
        <v>13.01869158878506</v>
      </c>
      <c r="J21" s="203">
        <v>199</v>
      </c>
      <c r="K21" s="217" t="s">
        <v>101</v>
      </c>
      <c r="L21" s="54"/>
      <c r="M21" s="11">
        <f t="shared" si="2"/>
        <v>185.98130841121494</v>
      </c>
      <c r="N21" s="172">
        <f t="shared" si="3"/>
        <v>92.990654205607484</v>
      </c>
      <c r="O21" s="172">
        <f t="shared" si="4"/>
        <v>37.196261682242977</v>
      </c>
      <c r="P21" s="172">
        <f t="shared" si="5"/>
        <v>55.794392523364479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56">
        <v>19</v>
      </c>
      <c r="B22" s="218" t="s">
        <v>936</v>
      </c>
      <c r="C22" s="205">
        <v>120000068356</v>
      </c>
      <c r="D22" s="212">
        <v>243775</v>
      </c>
      <c r="E22" s="204" t="s">
        <v>1001</v>
      </c>
      <c r="F22" s="204" t="s">
        <v>981</v>
      </c>
      <c r="G22" s="204" t="s">
        <v>1076</v>
      </c>
      <c r="H22" s="207">
        <f t="shared" si="0"/>
        <v>185.98130841121494</v>
      </c>
      <c r="I22" s="207">
        <f t="shared" si="1"/>
        <v>13.01869158878506</v>
      </c>
      <c r="J22" s="203">
        <v>199</v>
      </c>
      <c r="K22" s="217" t="s">
        <v>31</v>
      </c>
      <c r="L22" s="54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56">
        <v>20</v>
      </c>
      <c r="B23" s="218" t="s">
        <v>937</v>
      </c>
      <c r="C23" s="205">
        <v>120000068357</v>
      </c>
      <c r="D23" s="212">
        <v>243775</v>
      </c>
      <c r="E23" s="204" t="s">
        <v>1002</v>
      </c>
      <c r="F23" s="204" t="s">
        <v>981</v>
      </c>
      <c r="G23" s="204" t="s">
        <v>1076</v>
      </c>
      <c r="H23" s="207">
        <f t="shared" si="0"/>
        <v>185.98130841121494</v>
      </c>
      <c r="I23" s="207">
        <f t="shared" si="1"/>
        <v>13.01869158878506</v>
      </c>
      <c r="J23" s="203">
        <v>199</v>
      </c>
      <c r="K23" s="208" t="s">
        <v>80</v>
      </c>
      <c r="L23" s="54"/>
      <c r="M23" s="11">
        <f t="shared" si="2"/>
        <v>185.98130841121494</v>
      </c>
      <c r="N23" s="172">
        <f t="shared" si="3"/>
        <v>92.990654205607484</v>
      </c>
      <c r="O23" s="172">
        <f t="shared" si="4"/>
        <v>37.196261682242977</v>
      </c>
      <c r="P23" s="172">
        <f t="shared" si="5"/>
        <v>55.794392523364479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56">
        <v>21</v>
      </c>
      <c r="B24" s="218" t="s">
        <v>938</v>
      </c>
      <c r="C24" s="205">
        <v>120000068379</v>
      </c>
      <c r="D24" s="212">
        <v>243777</v>
      </c>
      <c r="E24" s="218" t="s">
        <v>1003</v>
      </c>
      <c r="F24" s="204" t="s">
        <v>1004</v>
      </c>
      <c r="G24" s="204" t="s">
        <v>1077</v>
      </c>
      <c r="H24" s="207">
        <f t="shared" si="0"/>
        <v>100</v>
      </c>
      <c r="I24" s="207">
        <f t="shared" si="1"/>
        <v>7</v>
      </c>
      <c r="J24" s="203">
        <v>107</v>
      </c>
      <c r="K24" s="208" t="s">
        <v>28</v>
      </c>
      <c r="L24" s="54"/>
      <c r="M24" s="11">
        <f t="shared" si="2"/>
        <v>100</v>
      </c>
      <c r="N24" s="172">
        <f t="shared" si="3"/>
        <v>50</v>
      </c>
      <c r="O24" s="172">
        <f t="shared" si="4"/>
        <v>20</v>
      </c>
      <c r="P24" s="172">
        <f t="shared" si="5"/>
        <v>30</v>
      </c>
      <c r="Q24" s="3"/>
      <c r="R24" s="302" t="s">
        <v>67</v>
      </c>
      <c r="S24" s="303"/>
      <c r="T24" s="303"/>
      <c r="U24" s="303"/>
      <c r="V24" s="303"/>
      <c r="W24" s="303"/>
      <c r="X24" s="303"/>
      <c r="Y24" s="304"/>
    </row>
    <row r="25" spans="1:25" ht="24" customHeight="1">
      <c r="A25" s="56">
        <v>22</v>
      </c>
      <c r="B25" s="220" t="s">
        <v>939</v>
      </c>
      <c r="C25" s="205">
        <v>120000068384</v>
      </c>
      <c r="D25" s="212">
        <v>243791</v>
      </c>
      <c r="E25" s="218" t="s">
        <v>1005</v>
      </c>
      <c r="F25" s="204" t="s">
        <v>981</v>
      </c>
      <c r="G25" s="204" t="s">
        <v>1078</v>
      </c>
      <c r="H25" s="207">
        <f t="shared" si="0"/>
        <v>100</v>
      </c>
      <c r="I25" s="207">
        <f t="shared" si="1"/>
        <v>7</v>
      </c>
      <c r="J25" s="203">
        <v>107</v>
      </c>
      <c r="K25" s="208" t="s">
        <v>80</v>
      </c>
      <c r="L25" s="54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56">
        <v>23</v>
      </c>
      <c r="B26" s="218" t="s">
        <v>940</v>
      </c>
      <c r="C26" s="205">
        <v>120000068363</v>
      </c>
      <c r="D26" s="212">
        <v>243777</v>
      </c>
      <c r="E26" s="218" t="s">
        <v>1006</v>
      </c>
      <c r="F26" s="204" t="s">
        <v>981</v>
      </c>
      <c r="G26" s="204" t="s">
        <v>1079</v>
      </c>
      <c r="H26" s="207">
        <f t="shared" si="0"/>
        <v>100</v>
      </c>
      <c r="I26" s="207">
        <f t="shared" si="1"/>
        <v>7</v>
      </c>
      <c r="J26" s="203">
        <v>107</v>
      </c>
      <c r="K26" s="217" t="s">
        <v>101</v>
      </c>
      <c r="L26" s="54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19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634.38084112149522</v>
      </c>
      <c r="X26" s="70">
        <f t="shared" ref="X26:X30" si="6">W26*4%</f>
        <v>25.375233644859808</v>
      </c>
      <c r="Y26" s="70">
        <f>(W26-X26)</f>
        <v>609.00560747663542</v>
      </c>
    </row>
    <row r="27" spans="1:25" ht="24" customHeight="1">
      <c r="A27" s="56">
        <v>24</v>
      </c>
      <c r="B27" s="204" t="s">
        <v>941</v>
      </c>
      <c r="C27" s="205">
        <v>120000068365</v>
      </c>
      <c r="D27" s="212">
        <v>243779</v>
      </c>
      <c r="E27" s="204" t="s">
        <v>1007</v>
      </c>
      <c r="F27" s="204" t="s">
        <v>1008</v>
      </c>
      <c r="G27" s="204" t="s">
        <v>1080</v>
      </c>
      <c r="H27" s="207">
        <f t="shared" si="0"/>
        <v>46.728971962616818</v>
      </c>
      <c r="I27" s="207">
        <f t="shared" si="1"/>
        <v>3.2710280373831822</v>
      </c>
      <c r="J27" s="203">
        <v>50</v>
      </c>
      <c r="K27" s="217" t="s">
        <v>31</v>
      </c>
      <c r="L27" s="54"/>
      <c r="M27" s="11">
        <f t="shared" si="2"/>
        <v>46.728971962616818</v>
      </c>
      <c r="N27" s="172">
        <f t="shared" si="3"/>
        <v>23.364485981308409</v>
      </c>
      <c r="O27" s="172">
        <f t="shared" si="4"/>
        <v>9.3457943925233664</v>
      </c>
      <c r="P27" s="172">
        <f t="shared" si="5"/>
        <v>14.018691588785046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2199.1869158878503</v>
      </c>
      <c r="X27" s="70">
        <f t="shared" si="6"/>
        <v>87.967476635514018</v>
      </c>
      <c r="Y27" s="70">
        <f t="shared" ref="Y27:Y35" si="7">(W27-X27)</f>
        <v>2111.2194392523361</v>
      </c>
    </row>
    <row r="28" spans="1:25" ht="24" customHeight="1">
      <c r="A28" s="56">
        <v>25</v>
      </c>
      <c r="B28" s="204" t="s">
        <v>942</v>
      </c>
      <c r="C28" s="205">
        <v>120000023826</v>
      </c>
      <c r="D28" s="212">
        <v>243780</v>
      </c>
      <c r="E28" s="204" t="s">
        <v>1009</v>
      </c>
      <c r="F28" s="204" t="s">
        <v>981</v>
      </c>
      <c r="G28" s="204" t="s">
        <v>1081</v>
      </c>
      <c r="H28" s="207">
        <f t="shared" si="0"/>
        <v>100</v>
      </c>
      <c r="I28" s="207">
        <f t="shared" si="1"/>
        <v>7</v>
      </c>
      <c r="J28" s="203">
        <v>107</v>
      </c>
      <c r="K28" s="217" t="s">
        <v>31</v>
      </c>
      <c r="L28" s="54"/>
      <c r="M28" s="11">
        <f t="shared" si="2"/>
        <v>100</v>
      </c>
      <c r="N28" s="172">
        <f t="shared" si="3"/>
        <v>50</v>
      </c>
      <c r="O28" s="172">
        <f t="shared" si="4"/>
        <v>20</v>
      </c>
      <c r="P28" s="172">
        <f t="shared" si="5"/>
        <v>30</v>
      </c>
      <c r="Q28" s="3"/>
      <c r="R28" s="66">
        <v>3</v>
      </c>
      <c r="S28" s="19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1104.0070093457944</v>
      </c>
      <c r="X28" s="70">
        <f t="shared" si="6"/>
        <v>44.160280373831775</v>
      </c>
      <c r="Y28" s="70">
        <f t="shared" si="7"/>
        <v>1059.8467289719626</v>
      </c>
    </row>
    <row r="29" spans="1:25" ht="24" customHeight="1">
      <c r="A29" s="56">
        <v>26</v>
      </c>
      <c r="B29" s="204" t="s">
        <v>943</v>
      </c>
      <c r="C29" s="205">
        <v>120000068371</v>
      </c>
      <c r="D29" s="212">
        <v>243784</v>
      </c>
      <c r="E29" s="204" t="s">
        <v>1010</v>
      </c>
      <c r="F29" s="204" t="s">
        <v>981</v>
      </c>
      <c r="G29" s="204" t="s">
        <v>1082</v>
      </c>
      <c r="H29" s="207">
        <f t="shared" si="0"/>
        <v>100</v>
      </c>
      <c r="I29" s="207">
        <f t="shared" si="1"/>
        <v>7</v>
      </c>
      <c r="J29" s="203">
        <v>107</v>
      </c>
      <c r="K29" s="208" t="s">
        <v>28</v>
      </c>
      <c r="L29" s="54"/>
      <c r="M29" s="11">
        <f t="shared" si="2"/>
        <v>100</v>
      </c>
      <c r="N29" s="172">
        <f t="shared" si="3"/>
        <v>50</v>
      </c>
      <c r="O29" s="172">
        <f t="shared" si="4"/>
        <v>20</v>
      </c>
      <c r="P29" s="172">
        <f t="shared" si="5"/>
        <v>30</v>
      </c>
      <c r="Q29" s="3"/>
      <c r="R29" s="66">
        <v>4</v>
      </c>
      <c r="S29" s="19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1441.5771028037382</v>
      </c>
      <c r="X29" s="70">
        <f t="shared" si="6"/>
        <v>57.663084112149527</v>
      </c>
      <c r="Y29" s="70">
        <f t="shared" si="7"/>
        <v>1383.9140186915886</v>
      </c>
    </row>
    <row r="30" spans="1:25" ht="24" customHeight="1">
      <c r="A30" s="56">
        <v>27</v>
      </c>
      <c r="B30" s="204" t="s">
        <v>944</v>
      </c>
      <c r="C30" s="205">
        <v>120000068373</v>
      </c>
      <c r="D30" s="212">
        <v>243786</v>
      </c>
      <c r="E30" s="204" t="s">
        <v>1011</v>
      </c>
      <c r="F30" s="204" t="s">
        <v>1012</v>
      </c>
      <c r="G30" s="204" t="s">
        <v>1083</v>
      </c>
      <c r="H30" s="207">
        <f t="shared" si="0"/>
        <v>147.98130841121494</v>
      </c>
      <c r="I30" s="207">
        <f t="shared" si="1"/>
        <v>10.358691588785064</v>
      </c>
      <c r="J30" s="203">
        <v>158.34</v>
      </c>
      <c r="K30" s="217" t="s">
        <v>258</v>
      </c>
      <c r="L30" s="54"/>
      <c r="M30" s="11">
        <f t="shared" si="2"/>
        <v>147.98130841121494</v>
      </c>
      <c r="N30" s="172">
        <f t="shared" si="3"/>
        <v>73.99065420560747</v>
      </c>
      <c r="O30" s="172">
        <f t="shared" si="4"/>
        <v>29.596261682242982</v>
      </c>
      <c r="P30" s="172">
        <f t="shared" si="5"/>
        <v>44.394392523364473</v>
      </c>
      <c r="Q30" s="3"/>
      <c r="R30" s="66">
        <v>5</v>
      </c>
      <c r="S30" s="19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241.36401869158877</v>
      </c>
      <c r="X30" s="70">
        <f t="shared" si="6"/>
        <v>9.6545607476635507</v>
      </c>
      <c r="Y30" s="70">
        <f t="shared" si="7"/>
        <v>231.70945794392523</v>
      </c>
    </row>
    <row r="31" spans="1:25" ht="24" customHeight="1">
      <c r="A31" s="56">
        <v>28</v>
      </c>
      <c r="B31" s="204" t="s">
        <v>945</v>
      </c>
      <c r="C31" s="205">
        <v>120000065267</v>
      </c>
      <c r="D31" s="212">
        <v>243786</v>
      </c>
      <c r="E31" s="204" t="s">
        <v>1013</v>
      </c>
      <c r="F31" s="204" t="s">
        <v>981</v>
      </c>
      <c r="G31" s="204" t="s">
        <v>1084</v>
      </c>
      <c r="H31" s="207">
        <f t="shared" si="0"/>
        <v>100</v>
      </c>
      <c r="I31" s="207">
        <f t="shared" si="1"/>
        <v>7</v>
      </c>
      <c r="J31" s="203">
        <v>107</v>
      </c>
      <c r="K31" s="208" t="s">
        <v>28</v>
      </c>
      <c r="L31" s="54"/>
      <c r="M31" s="11">
        <f t="shared" si="2"/>
        <v>100</v>
      </c>
      <c r="N31" s="172">
        <f t="shared" si="3"/>
        <v>50</v>
      </c>
      <c r="O31" s="172">
        <f t="shared" si="4"/>
        <v>20</v>
      </c>
      <c r="P31" s="172">
        <f t="shared" si="5"/>
        <v>30</v>
      </c>
      <c r="Q31" s="3"/>
      <c r="R31" s="66">
        <v>6</v>
      </c>
      <c r="S31" s="19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2595.5121495327098</v>
      </c>
      <c r="X31" s="70">
        <f>W31*4%</f>
        <v>103.82048598130839</v>
      </c>
      <c r="Y31" s="70">
        <f t="shared" si="7"/>
        <v>2491.6916635514012</v>
      </c>
    </row>
    <row r="32" spans="1:25" ht="24" customHeight="1">
      <c r="A32" s="56">
        <v>29</v>
      </c>
      <c r="B32" s="204" t="s">
        <v>946</v>
      </c>
      <c r="C32" s="205">
        <v>120000055024</v>
      </c>
      <c r="D32" s="212">
        <v>243787</v>
      </c>
      <c r="E32" s="204" t="s">
        <v>1014</v>
      </c>
      <c r="F32" s="204" t="s">
        <v>1015</v>
      </c>
      <c r="G32" s="204" t="s">
        <v>1085</v>
      </c>
      <c r="H32" s="207">
        <f t="shared" si="0"/>
        <v>200</v>
      </c>
      <c r="I32" s="207">
        <f t="shared" si="1"/>
        <v>14</v>
      </c>
      <c r="J32" s="203">
        <v>214</v>
      </c>
      <c r="K32" s="217" t="s">
        <v>101</v>
      </c>
      <c r="L32" s="54"/>
      <c r="M32" s="11">
        <f t="shared" si="2"/>
        <v>200</v>
      </c>
      <c r="N32" s="172">
        <f t="shared" si="3"/>
        <v>100</v>
      </c>
      <c r="O32" s="172">
        <f t="shared" si="4"/>
        <v>40</v>
      </c>
      <c r="P32" s="172">
        <f t="shared" si="5"/>
        <v>60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7"/>
        <v>0</v>
      </c>
    </row>
    <row r="33" spans="1:25" ht="24" customHeight="1">
      <c r="A33" s="56">
        <v>30</v>
      </c>
      <c r="B33" s="204" t="s">
        <v>947</v>
      </c>
      <c r="C33" s="205">
        <v>120000066347</v>
      </c>
      <c r="D33" s="212">
        <v>243787</v>
      </c>
      <c r="E33" s="204" t="s">
        <v>1016</v>
      </c>
      <c r="F33" s="204" t="s">
        <v>1017</v>
      </c>
      <c r="G33" s="204" t="s">
        <v>1086</v>
      </c>
      <c r="H33" s="207">
        <f t="shared" si="0"/>
        <v>46.728971962616818</v>
      </c>
      <c r="I33" s="207">
        <f t="shared" si="1"/>
        <v>3.2710280373831822</v>
      </c>
      <c r="J33" s="203">
        <v>50</v>
      </c>
      <c r="K33" s="217" t="s">
        <v>31</v>
      </c>
      <c r="L33" s="54"/>
      <c r="M33" s="11">
        <f t="shared" si="2"/>
        <v>46.728971962616818</v>
      </c>
      <c r="N33" s="172">
        <f t="shared" si="3"/>
        <v>23.364485981308409</v>
      </c>
      <c r="O33" s="172">
        <f t="shared" si="4"/>
        <v>9.3457943925233664</v>
      </c>
      <c r="P33" s="172">
        <f t="shared" si="5"/>
        <v>14.018691588785046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8">SUM(T18)</f>
        <v>197.38317757009344</v>
      </c>
      <c r="X33" s="70">
        <f>W33*4%</f>
        <v>7.895327102803738</v>
      </c>
      <c r="Y33" s="70">
        <f t="shared" si="7"/>
        <v>189.48785046728969</v>
      </c>
    </row>
    <row r="34" spans="1:25" ht="24" customHeight="1">
      <c r="A34" s="56">
        <v>31</v>
      </c>
      <c r="B34" s="218" t="s">
        <v>948</v>
      </c>
      <c r="C34" s="205">
        <v>120000066395</v>
      </c>
      <c r="D34" s="206">
        <v>243789</v>
      </c>
      <c r="E34" s="204" t="s">
        <v>1018</v>
      </c>
      <c r="F34" s="204" t="s">
        <v>1019</v>
      </c>
      <c r="G34" s="204" t="s">
        <v>1087</v>
      </c>
      <c r="H34" s="207">
        <f t="shared" si="0"/>
        <v>233.64485981308411</v>
      </c>
      <c r="I34" s="207">
        <f t="shared" si="1"/>
        <v>16.355140186915889</v>
      </c>
      <c r="J34" s="203">
        <v>250</v>
      </c>
      <c r="K34" s="217" t="s">
        <v>258</v>
      </c>
      <c r="L34" s="188"/>
      <c r="M34" s="11">
        <f t="shared" si="2"/>
        <v>233.64485981308411</v>
      </c>
      <c r="N34" s="172">
        <f t="shared" si="3"/>
        <v>116.82242990654206</v>
      </c>
      <c r="O34" s="172">
        <f t="shared" si="4"/>
        <v>46.728971962616811</v>
      </c>
      <c r="P34" s="172">
        <f t="shared" si="5"/>
        <v>70.093457943925245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8"/>
        <v>0</v>
      </c>
      <c r="X34" s="70">
        <f t="shared" ref="X34:X35" si="9">W34*4%</f>
        <v>0</v>
      </c>
      <c r="Y34" s="70">
        <f t="shared" si="7"/>
        <v>0</v>
      </c>
    </row>
    <row r="35" spans="1:25" ht="24" customHeight="1">
      <c r="A35" s="56">
        <v>32</v>
      </c>
      <c r="B35" s="218" t="s">
        <v>814</v>
      </c>
      <c r="C35" s="205">
        <v>120000048994</v>
      </c>
      <c r="D35" s="206">
        <v>243789</v>
      </c>
      <c r="E35" s="204" t="s">
        <v>1020</v>
      </c>
      <c r="F35" s="204" t="s">
        <v>1021</v>
      </c>
      <c r="G35" s="204" t="s">
        <v>859</v>
      </c>
      <c r="H35" s="207">
        <f t="shared" si="0"/>
        <v>150</v>
      </c>
      <c r="I35" s="207">
        <f t="shared" si="1"/>
        <v>10.5</v>
      </c>
      <c r="J35" s="203">
        <v>160.5</v>
      </c>
      <c r="K35" s="208" t="s">
        <v>28</v>
      </c>
      <c r="L35" s="54"/>
      <c r="M35" s="11">
        <f t="shared" si="2"/>
        <v>150</v>
      </c>
      <c r="N35" s="172">
        <f t="shared" si="3"/>
        <v>75</v>
      </c>
      <c r="O35" s="172">
        <f t="shared" si="4"/>
        <v>30</v>
      </c>
      <c r="P35" s="172">
        <f t="shared" si="5"/>
        <v>45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8"/>
        <v>45</v>
      </c>
      <c r="X35" s="70">
        <f t="shared" si="9"/>
        <v>1.8</v>
      </c>
      <c r="Y35" s="70">
        <f t="shared" si="7"/>
        <v>43.2</v>
      </c>
    </row>
    <row r="36" spans="1:25" ht="24" customHeight="1" thickBot="1">
      <c r="A36" s="56">
        <v>33</v>
      </c>
      <c r="B36" s="204" t="s">
        <v>818</v>
      </c>
      <c r="C36" s="205">
        <v>120000068386</v>
      </c>
      <c r="D36" s="206">
        <v>243792</v>
      </c>
      <c r="E36" s="204" t="s">
        <v>1022</v>
      </c>
      <c r="F36" s="204" t="s">
        <v>1023</v>
      </c>
      <c r="G36" s="204" t="s">
        <v>867</v>
      </c>
      <c r="H36" s="207">
        <f t="shared" si="0"/>
        <v>46.728971962616818</v>
      </c>
      <c r="I36" s="207">
        <f t="shared" si="1"/>
        <v>3.2710280373831822</v>
      </c>
      <c r="J36" s="203">
        <v>50</v>
      </c>
      <c r="K36" s="217" t="s">
        <v>101</v>
      </c>
      <c r="L36" s="54"/>
      <c r="M36" s="11">
        <f t="shared" si="2"/>
        <v>46.728971962616818</v>
      </c>
      <c r="N36" s="172">
        <f t="shared" si="3"/>
        <v>23.364485981308409</v>
      </c>
      <c r="O36" s="172">
        <f t="shared" si="4"/>
        <v>9.3457943925233664</v>
      </c>
      <c r="P36" s="172">
        <f t="shared" si="5"/>
        <v>14.018691588785046</v>
      </c>
      <c r="Q36" s="73"/>
      <c r="R36" s="73"/>
      <c r="S36" s="73"/>
      <c r="T36" s="73"/>
      <c r="U36" s="73"/>
      <c r="V36" s="126" t="s">
        <v>113</v>
      </c>
      <c r="W36" s="127">
        <f>SUM(W26:W35)</f>
        <v>8458.4112149532702</v>
      </c>
      <c r="X36" s="127">
        <f t="shared" ref="X36:Y36" si="10">SUM(X26:X35)</f>
        <v>338.3364485981308</v>
      </c>
      <c r="Y36" s="127">
        <f t="shared" si="10"/>
        <v>8120.0747663551392</v>
      </c>
    </row>
    <row r="37" spans="1:25" ht="24" thickTop="1">
      <c r="A37" s="56">
        <v>34</v>
      </c>
      <c r="B37" s="204" t="s">
        <v>819</v>
      </c>
      <c r="C37" s="205">
        <v>120000068387</v>
      </c>
      <c r="D37" s="206">
        <v>243793</v>
      </c>
      <c r="E37" s="204" t="s">
        <v>1024</v>
      </c>
      <c r="F37" s="204" t="s">
        <v>1025</v>
      </c>
      <c r="G37" s="204" t="s">
        <v>869</v>
      </c>
      <c r="H37" s="207">
        <f t="shared" si="0"/>
        <v>150</v>
      </c>
      <c r="I37" s="207">
        <f t="shared" si="1"/>
        <v>10.5</v>
      </c>
      <c r="J37" s="203">
        <v>160.5</v>
      </c>
      <c r="K37" s="219" t="s">
        <v>654</v>
      </c>
      <c r="M37" s="11">
        <f t="shared" ref="M37:M68" si="11">H37</f>
        <v>150</v>
      </c>
      <c r="N37" s="172">
        <f t="shared" ref="N37:N68" si="12">M37-(M37*50/100)</f>
        <v>75</v>
      </c>
      <c r="O37" s="172">
        <f t="shared" ref="O37:O68" si="13">M37-(M37*80/100)</f>
        <v>30</v>
      </c>
      <c r="P37" s="172">
        <f t="shared" ref="P37:P68" si="14">M37-(M37*70/100)</f>
        <v>45</v>
      </c>
    </row>
    <row r="38" spans="1:25">
      <c r="A38" s="56">
        <v>35</v>
      </c>
      <c r="B38" s="204" t="s">
        <v>949</v>
      </c>
      <c r="C38" s="205">
        <v>120000068389</v>
      </c>
      <c r="D38" s="206">
        <v>243793</v>
      </c>
      <c r="E38" s="204" t="s">
        <v>1026</v>
      </c>
      <c r="F38" s="204" t="s">
        <v>1027</v>
      </c>
      <c r="G38" s="204" t="s">
        <v>1088</v>
      </c>
      <c r="H38" s="207">
        <f t="shared" si="0"/>
        <v>93.457943925233636</v>
      </c>
      <c r="I38" s="207">
        <f t="shared" si="1"/>
        <v>6.5420560747663643</v>
      </c>
      <c r="J38" s="203">
        <v>100</v>
      </c>
      <c r="K38" s="217" t="s">
        <v>101</v>
      </c>
      <c r="M38" s="11">
        <f t="shared" si="11"/>
        <v>93.457943925233636</v>
      </c>
      <c r="N38" s="172">
        <f t="shared" si="12"/>
        <v>46.728971962616818</v>
      </c>
      <c r="O38" s="172">
        <f t="shared" si="13"/>
        <v>18.691588785046733</v>
      </c>
      <c r="P38" s="172">
        <f t="shared" si="14"/>
        <v>28.037383177570092</v>
      </c>
    </row>
    <row r="39" spans="1:25">
      <c r="A39" s="56">
        <v>36</v>
      </c>
      <c r="B39" s="204" t="s">
        <v>950</v>
      </c>
      <c r="C39" s="205">
        <v>120000068314</v>
      </c>
      <c r="D39" s="206">
        <v>243793</v>
      </c>
      <c r="E39" s="204" t="s">
        <v>1028</v>
      </c>
      <c r="F39" s="204" t="s">
        <v>981</v>
      </c>
      <c r="G39" s="204" t="s">
        <v>1089</v>
      </c>
      <c r="H39" s="207">
        <f t="shared" si="0"/>
        <v>100</v>
      </c>
      <c r="I39" s="207">
        <f t="shared" si="1"/>
        <v>7</v>
      </c>
      <c r="J39" s="203">
        <v>107</v>
      </c>
      <c r="K39" s="217" t="s">
        <v>31</v>
      </c>
      <c r="M39" s="11">
        <f t="shared" si="11"/>
        <v>100</v>
      </c>
      <c r="N39" s="172">
        <f t="shared" si="12"/>
        <v>50</v>
      </c>
      <c r="O39" s="172">
        <f t="shared" si="13"/>
        <v>20</v>
      </c>
      <c r="P39" s="172">
        <f t="shared" si="14"/>
        <v>30</v>
      </c>
    </row>
    <row r="40" spans="1:25">
      <c r="A40" s="56">
        <v>37</v>
      </c>
      <c r="B40" s="204" t="s">
        <v>951</v>
      </c>
      <c r="C40" s="205">
        <v>120000068396</v>
      </c>
      <c r="D40" s="206">
        <v>243796</v>
      </c>
      <c r="E40" s="204" t="s">
        <v>1029</v>
      </c>
      <c r="F40" s="204" t="s">
        <v>981</v>
      </c>
      <c r="G40" s="204" t="s">
        <v>1090</v>
      </c>
      <c r="H40" s="207">
        <f t="shared" si="0"/>
        <v>100</v>
      </c>
      <c r="I40" s="207">
        <f t="shared" si="1"/>
        <v>7</v>
      </c>
      <c r="J40" s="203">
        <v>107</v>
      </c>
      <c r="K40" s="208" t="s">
        <v>28</v>
      </c>
      <c r="M40" s="11">
        <f t="shared" si="11"/>
        <v>100</v>
      </c>
      <c r="N40" s="172">
        <f t="shared" si="12"/>
        <v>50</v>
      </c>
      <c r="O40" s="172">
        <f t="shared" si="13"/>
        <v>20</v>
      </c>
      <c r="P40" s="172">
        <f t="shared" si="14"/>
        <v>30</v>
      </c>
    </row>
    <row r="41" spans="1:25">
      <c r="A41" s="56">
        <v>38</v>
      </c>
      <c r="B41" s="204" t="s">
        <v>952</v>
      </c>
      <c r="C41" s="205">
        <v>120000068399</v>
      </c>
      <c r="D41" s="206">
        <v>243797</v>
      </c>
      <c r="E41" s="204" t="s">
        <v>1030</v>
      </c>
      <c r="F41" s="204" t="s">
        <v>1031</v>
      </c>
      <c r="G41" s="204" t="s">
        <v>1091</v>
      </c>
      <c r="H41" s="207">
        <f t="shared" si="0"/>
        <v>150</v>
      </c>
      <c r="I41" s="207">
        <f t="shared" si="1"/>
        <v>10.5</v>
      </c>
      <c r="J41" s="203">
        <v>160.5</v>
      </c>
      <c r="K41" s="208" t="s">
        <v>28</v>
      </c>
      <c r="M41" s="11">
        <f t="shared" si="11"/>
        <v>150</v>
      </c>
      <c r="N41" s="172">
        <f t="shared" si="12"/>
        <v>75</v>
      </c>
      <c r="O41" s="172">
        <f t="shared" si="13"/>
        <v>30</v>
      </c>
      <c r="P41" s="172">
        <f t="shared" si="14"/>
        <v>45</v>
      </c>
    </row>
    <row r="42" spans="1:25">
      <c r="A42" s="56">
        <v>39</v>
      </c>
      <c r="B42" s="218" t="s">
        <v>953</v>
      </c>
      <c r="C42" s="205">
        <v>120000068401</v>
      </c>
      <c r="D42" s="206">
        <v>243798</v>
      </c>
      <c r="E42" s="204" t="s">
        <v>1032</v>
      </c>
      <c r="F42" s="204" t="s">
        <v>981</v>
      </c>
      <c r="G42" s="204" t="s">
        <v>1092</v>
      </c>
      <c r="H42" s="207">
        <f t="shared" si="0"/>
        <v>100</v>
      </c>
      <c r="I42" s="207">
        <f t="shared" si="1"/>
        <v>7</v>
      </c>
      <c r="J42" s="203">
        <v>107</v>
      </c>
      <c r="K42" s="217" t="s">
        <v>31</v>
      </c>
      <c r="M42" s="11">
        <f t="shared" si="11"/>
        <v>100</v>
      </c>
      <c r="N42" s="172">
        <f t="shared" si="12"/>
        <v>50</v>
      </c>
      <c r="O42" s="172">
        <f t="shared" si="13"/>
        <v>20</v>
      </c>
      <c r="P42" s="172">
        <f t="shared" si="14"/>
        <v>30</v>
      </c>
    </row>
    <row r="43" spans="1:25">
      <c r="A43" s="56">
        <v>40</v>
      </c>
      <c r="B43" s="220" t="s">
        <v>954</v>
      </c>
      <c r="C43" s="221">
        <v>120000068406</v>
      </c>
      <c r="D43" s="222">
        <v>243800</v>
      </c>
      <c r="E43" s="223" t="s">
        <v>1033</v>
      </c>
      <c r="F43" s="223" t="s">
        <v>1034</v>
      </c>
      <c r="G43" s="204" t="s">
        <v>1093</v>
      </c>
      <c r="H43" s="207">
        <f t="shared" si="0"/>
        <v>100</v>
      </c>
      <c r="I43" s="224">
        <f t="shared" si="1"/>
        <v>7</v>
      </c>
      <c r="J43" s="199">
        <v>107</v>
      </c>
      <c r="K43" s="208" t="s">
        <v>101</v>
      </c>
      <c r="M43" s="11">
        <f t="shared" si="11"/>
        <v>100</v>
      </c>
      <c r="N43" s="172">
        <f t="shared" si="12"/>
        <v>50</v>
      </c>
      <c r="O43" s="172">
        <f t="shared" si="13"/>
        <v>20</v>
      </c>
      <c r="P43" s="172">
        <f t="shared" si="14"/>
        <v>30</v>
      </c>
    </row>
    <row r="44" spans="1:25">
      <c r="A44" s="56">
        <v>41</v>
      </c>
      <c r="B44" s="220" t="s">
        <v>955</v>
      </c>
      <c r="C44" s="221">
        <v>120000068416</v>
      </c>
      <c r="D44" s="222">
        <v>243800</v>
      </c>
      <c r="E44" s="223" t="s">
        <v>1035</v>
      </c>
      <c r="F44" s="223" t="s">
        <v>981</v>
      </c>
      <c r="G44" s="204" t="s">
        <v>1094</v>
      </c>
      <c r="H44" s="207">
        <f t="shared" si="0"/>
        <v>100</v>
      </c>
      <c r="I44" s="224">
        <f t="shared" si="1"/>
        <v>7</v>
      </c>
      <c r="J44" s="199">
        <v>107</v>
      </c>
      <c r="K44" s="208" t="s">
        <v>25</v>
      </c>
      <c r="M44" s="11">
        <f t="shared" si="11"/>
        <v>100</v>
      </c>
      <c r="N44" s="172">
        <f t="shared" si="12"/>
        <v>50</v>
      </c>
      <c r="O44" s="172">
        <f t="shared" si="13"/>
        <v>20</v>
      </c>
      <c r="P44" s="172">
        <f t="shared" si="14"/>
        <v>30</v>
      </c>
    </row>
    <row r="45" spans="1:25">
      <c r="A45" s="56">
        <v>42</v>
      </c>
      <c r="B45" s="220" t="s">
        <v>956</v>
      </c>
      <c r="C45" s="221">
        <v>120000068407</v>
      </c>
      <c r="D45" s="222">
        <v>243801</v>
      </c>
      <c r="E45" s="223" t="s">
        <v>1036</v>
      </c>
      <c r="F45" s="223" t="s">
        <v>1037</v>
      </c>
      <c r="G45" s="204" t="s">
        <v>1095</v>
      </c>
      <c r="H45" s="207">
        <f t="shared" si="0"/>
        <v>150</v>
      </c>
      <c r="I45" s="224">
        <f t="shared" si="1"/>
        <v>10.5</v>
      </c>
      <c r="J45" s="199">
        <v>160.5</v>
      </c>
      <c r="K45" s="208" t="s">
        <v>101</v>
      </c>
      <c r="M45" s="11">
        <f t="shared" si="11"/>
        <v>150</v>
      </c>
      <c r="N45" s="172">
        <f t="shared" si="12"/>
        <v>75</v>
      </c>
      <c r="O45" s="172">
        <f t="shared" si="13"/>
        <v>30</v>
      </c>
      <c r="P45" s="172">
        <f t="shared" si="14"/>
        <v>45</v>
      </c>
    </row>
    <row r="46" spans="1:25">
      <c r="A46" s="56">
        <v>43</v>
      </c>
      <c r="B46" s="220" t="s">
        <v>957</v>
      </c>
      <c r="C46" s="221">
        <v>120000068414</v>
      </c>
      <c r="D46" s="222">
        <v>243801</v>
      </c>
      <c r="E46" s="223" t="s">
        <v>1038</v>
      </c>
      <c r="F46" s="223" t="s">
        <v>981</v>
      </c>
      <c r="G46" s="204" t="s">
        <v>1096</v>
      </c>
      <c r="H46" s="207">
        <f t="shared" si="0"/>
        <v>100</v>
      </c>
      <c r="I46" s="224">
        <f t="shared" si="1"/>
        <v>7</v>
      </c>
      <c r="J46" s="199">
        <v>107</v>
      </c>
      <c r="K46" s="208" t="s">
        <v>101</v>
      </c>
      <c r="M46" s="11">
        <f t="shared" si="11"/>
        <v>100</v>
      </c>
      <c r="N46" s="172">
        <f t="shared" si="12"/>
        <v>50</v>
      </c>
      <c r="O46" s="172">
        <f t="shared" si="13"/>
        <v>20</v>
      </c>
      <c r="P46" s="172">
        <f t="shared" si="14"/>
        <v>30</v>
      </c>
    </row>
    <row r="47" spans="1:25">
      <c r="A47" s="56">
        <v>44</v>
      </c>
      <c r="B47" s="220" t="s">
        <v>958</v>
      </c>
      <c r="C47" s="221">
        <v>120000068415</v>
      </c>
      <c r="D47" s="222">
        <v>243804</v>
      </c>
      <c r="E47" s="223" t="s">
        <v>1039</v>
      </c>
      <c r="F47" s="223" t="s">
        <v>981</v>
      </c>
      <c r="G47" s="204" t="s">
        <v>1097</v>
      </c>
      <c r="H47" s="207">
        <f t="shared" si="0"/>
        <v>100</v>
      </c>
      <c r="I47" s="224">
        <f t="shared" si="1"/>
        <v>7</v>
      </c>
      <c r="J47" s="199">
        <v>107</v>
      </c>
      <c r="K47" s="208" t="s">
        <v>25</v>
      </c>
      <c r="M47" s="11">
        <f t="shared" si="11"/>
        <v>100</v>
      </c>
      <c r="N47" s="172">
        <f t="shared" si="12"/>
        <v>50</v>
      </c>
      <c r="O47" s="172">
        <f t="shared" si="13"/>
        <v>20</v>
      </c>
      <c r="P47" s="172">
        <f t="shared" si="14"/>
        <v>30</v>
      </c>
    </row>
    <row r="48" spans="1:25">
      <c r="A48" s="56">
        <v>45</v>
      </c>
      <c r="B48" s="220" t="s">
        <v>959</v>
      </c>
      <c r="C48" s="221">
        <v>120000068417</v>
      </c>
      <c r="D48" s="222">
        <v>243805</v>
      </c>
      <c r="E48" s="223" t="s">
        <v>1040</v>
      </c>
      <c r="F48" s="223" t="s">
        <v>981</v>
      </c>
      <c r="G48" s="204" t="s">
        <v>1098</v>
      </c>
      <c r="H48" s="207">
        <f t="shared" si="0"/>
        <v>100</v>
      </c>
      <c r="I48" s="224">
        <f t="shared" si="1"/>
        <v>7</v>
      </c>
      <c r="J48" s="199">
        <v>107</v>
      </c>
      <c r="K48" s="208" t="s">
        <v>28</v>
      </c>
      <c r="M48" s="11">
        <f t="shared" si="11"/>
        <v>100</v>
      </c>
      <c r="N48" s="172">
        <f t="shared" si="12"/>
        <v>50</v>
      </c>
      <c r="O48" s="172">
        <f t="shared" si="13"/>
        <v>20</v>
      </c>
      <c r="P48" s="172">
        <f t="shared" si="14"/>
        <v>30</v>
      </c>
    </row>
    <row r="49" spans="1:16">
      <c r="A49" s="56">
        <v>46</v>
      </c>
      <c r="B49" s="220" t="s">
        <v>960</v>
      </c>
      <c r="C49" s="221">
        <v>120000068418</v>
      </c>
      <c r="D49" s="222">
        <v>243806</v>
      </c>
      <c r="E49" s="226" t="s">
        <v>1041</v>
      </c>
      <c r="F49" s="204" t="s">
        <v>1042</v>
      </c>
      <c r="G49" s="204" t="s">
        <v>1099</v>
      </c>
      <c r="H49" s="207">
        <f t="shared" si="0"/>
        <v>150</v>
      </c>
      <c r="I49" s="224">
        <f t="shared" si="1"/>
        <v>10.5</v>
      </c>
      <c r="J49" s="199">
        <v>160.5</v>
      </c>
      <c r="K49" s="208" t="s">
        <v>101</v>
      </c>
      <c r="M49" s="11">
        <f t="shared" si="11"/>
        <v>150</v>
      </c>
      <c r="N49" s="172">
        <f t="shared" si="12"/>
        <v>75</v>
      </c>
      <c r="O49" s="172">
        <f t="shared" si="13"/>
        <v>30</v>
      </c>
      <c r="P49" s="172">
        <f t="shared" si="14"/>
        <v>45</v>
      </c>
    </row>
    <row r="50" spans="1:16">
      <c r="A50" s="56">
        <v>47</v>
      </c>
      <c r="B50" s="223" t="s">
        <v>961</v>
      </c>
      <c r="C50" s="221">
        <v>120000068422</v>
      </c>
      <c r="D50" s="206">
        <v>243809</v>
      </c>
      <c r="E50" s="223" t="s">
        <v>1043</v>
      </c>
      <c r="F50" s="223" t="s">
        <v>1044</v>
      </c>
      <c r="G50" s="204" t="s">
        <v>1100</v>
      </c>
      <c r="H50" s="207">
        <f t="shared" si="0"/>
        <v>150</v>
      </c>
      <c r="I50" s="224">
        <f t="shared" si="1"/>
        <v>10.5</v>
      </c>
      <c r="J50" s="199">
        <v>160.5</v>
      </c>
      <c r="K50" s="208" t="s">
        <v>101</v>
      </c>
      <c r="M50" s="11">
        <f t="shared" si="11"/>
        <v>150</v>
      </c>
      <c r="N50" s="172">
        <f t="shared" si="12"/>
        <v>75</v>
      </c>
      <c r="O50" s="172">
        <f t="shared" si="13"/>
        <v>30</v>
      </c>
      <c r="P50" s="172">
        <f t="shared" si="14"/>
        <v>45</v>
      </c>
    </row>
    <row r="51" spans="1:16">
      <c r="A51" s="56">
        <v>48</v>
      </c>
      <c r="B51" s="223" t="s">
        <v>962</v>
      </c>
      <c r="C51" s="221">
        <v>120000068420</v>
      </c>
      <c r="D51" s="206">
        <v>243809</v>
      </c>
      <c r="E51" s="223" t="s">
        <v>1045</v>
      </c>
      <c r="F51" s="223" t="s">
        <v>981</v>
      </c>
      <c r="G51" s="204" t="s">
        <v>1101</v>
      </c>
      <c r="H51" s="207">
        <f t="shared" si="0"/>
        <v>100</v>
      </c>
      <c r="I51" s="224">
        <f t="shared" si="1"/>
        <v>7</v>
      </c>
      <c r="J51" s="199">
        <v>107</v>
      </c>
      <c r="K51" s="225" t="s">
        <v>28</v>
      </c>
      <c r="M51" s="11">
        <f t="shared" si="11"/>
        <v>100</v>
      </c>
      <c r="N51" s="172">
        <f t="shared" si="12"/>
        <v>50</v>
      </c>
      <c r="O51" s="172">
        <f t="shared" si="13"/>
        <v>20</v>
      </c>
      <c r="P51" s="172">
        <f t="shared" si="14"/>
        <v>30</v>
      </c>
    </row>
    <row r="52" spans="1:16">
      <c r="A52" s="56">
        <v>49</v>
      </c>
      <c r="B52" s="223" t="s">
        <v>963</v>
      </c>
      <c r="C52" s="221">
        <v>120000067827</v>
      </c>
      <c r="D52" s="222">
        <v>243810</v>
      </c>
      <c r="E52" s="223" t="s">
        <v>1046</v>
      </c>
      <c r="F52" s="223" t="s">
        <v>981</v>
      </c>
      <c r="G52" s="204" t="s">
        <v>1102</v>
      </c>
      <c r="H52" s="207">
        <f t="shared" si="0"/>
        <v>100</v>
      </c>
      <c r="I52" s="224">
        <f t="shared" si="1"/>
        <v>7</v>
      </c>
      <c r="J52" s="199">
        <v>107</v>
      </c>
      <c r="K52" s="227" t="s">
        <v>101</v>
      </c>
      <c r="M52" s="11">
        <f t="shared" si="11"/>
        <v>100</v>
      </c>
      <c r="N52" s="172">
        <f t="shared" si="12"/>
        <v>50</v>
      </c>
      <c r="O52" s="172">
        <f t="shared" si="13"/>
        <v>20</v>
      </c>
      <c r="P52" s="172">
        <f t="shared" si="14"/>
        <v>30</v>
      </c>
    </row>
    <row r="53" spans="1:16">
      <c r="A53" s="56">
        <v>50</v>
      </c>
      <c r="B53" s="223" t="s">
        <v>964</v>
      </c>
      <c r="C53" s="221">
        <v>120000068426</v>
      </c>
      <c r="D53" s="222">
        <v>243810</v>
      </c>
      <c r="E53" s="223" t="s">
        <v>1047</v>
      </c>
      <c r="F53" s="223" t="s">
        <v>981</v>
      </c>
      <c r="G53" s="204" t="s">
        <v>1103</v>
      </c>
      <c r="H53" s="207">
        <f t="shared" si="0"/>
        <v>100</v>
      </c>
      <c r="I53" s="224">
        <f t="shared" si="1"/>
        <v>7</v>
      </c>
      <c r="J53" s="199">
        <v>107</v>
      </c>
      <c r="K53" s="219" t="s">
        <v>28</v>
      </c>
      <c r="M53" s="11">
        <f t="shared" si="11"/>
        <v>100</v>
      </c>
      <c r="N53" s="172">
        <f t="shared" si="12"/>
        <v>50</v>
      </c>
      <c r="O53" s="172">
        <f t="shared" si="13"/>
        <v>20</v>
      </c>
      <c r="P53" s="172">
        <f t="shared" si="14"/>
        <v>30</v>
      </c>
    </row>
    <row r="54" spans="1:16">
      <c r="A54" s="56">
        <v>51</v>
      </c>
      <c r="B54" s="220" t="s">
        <v>965</v>
      </c>
      <c r="C54" s="221">
        <v>120000068427</v>
      </c>
      <c r="D54" s="222">
        <v>243810</v>
      </c>
      <c r="E54" s="223" t="s">
        <v>1048</v>
      </c>
      <c r="F54" s="223" t="s">
        <v>1021</v>
      </c>
      <c r="G54" s="204" t="s">
        <v>1104</v>
      </c>
      <c r="H54" s="207">
        <f t="shared" si="0"/>
        <v>150</v>
      </c>
      <c r="I54" s="224">
        <f t="shared" si="1"/>
        <v>10.5</v>
      </c>
      <c r="J54" s="199">
        <v>160.5</v>
      </c>
      <c r="K54" s="219" t="s">
        <v>28</v>
      </c>
      <c r="M54" s="11">
        <f t="shared" si="11"/>
        <v>150</v>
      </c>
      <c r="N54" s="172">
        <f t="shared" si="12"/>
        <v>75</v>
      </c>
      <c r="O54" s="172">
        <f t="shared" si="13"/>
        <v>30</v>
      </c>
      <c r="P54" s="172">
        <f t="shared" si="14"/>
        <v>45</v>
      </c>
    </row>
    <row r="55" spans="1:16">
      <c r="A55" s="56">
        <v>52</v>
      </c>
      <c r="B55" s="220" t="s">
        <v>966</v>
      </c>
      <c r="C55" s="221">
        <v>120000068437</v>
      </c>
      <c r="D55" s="228">
        <v>243812</v>
      </c>
      <c r="E55" s="223" t="s">
        <v>1049</v>
      </c>
      <c r="F55" s="223" t="s">
        <v>981</v>
      </c>
      <c r="G55" s="204" t="s">
        <v>1105</v>
      </c>
      <c r="H55" s="207">
        <f t="shared" si="0"/>
        <v>100</v>
      </c>
      <c r="I55" s="224">
        <f t="shared" si="1"/>
        <v>7</v>
      </c>
      <c r="J55" s="199">
        <v>107</v>
      </c>
      <c r="K55" s="219" t="s">
        <v>28</v>
      </c>
      <c r="M55" s="11">
        <f t="shared" si="11"/>
        <v>100</v>
      </c>
      <c r="N55" s="172">
        <f t="shared" si="12"/>
        <v>50</v>
      </c>
      <c r="O55" s="172">
        <f t="shared" si="13"/>
        <v>20</v>
      </c>
      <c r="P55" s="172">
        <f t="shared" si="14"/>
        <v>30</v>
      </c>
    </row>
    <row r="56" spans="1:16">
      <c r="A56" s="56">
        <v>53</v>
      </c>
      <c r="B56" s="220" t="s">
        <v>967</v>
      </c>
      <c r="C56" s="221">
        <v>120000068438</v>
      </c>
      <c r="D56" s="228">
        <v>243812</v>
      </c>
      <c r="E56" s="223" t="s">
        <v>1050</v>
      </c>
      <c r="F56" s="223" t="s">
        <v>981</v>
      </c>
      <c r="G56" s="204" t="s">
        <v>1106</v>
      </c>
      <c r="H56" s="207">
        <f t="shared" si="0"/>
        <v>100</v>
      </c>
      <c r="I56" s="224">
        <f t="shared" si="1"/>
        <v>7</v>
      </c>
      <c r="J56" s="199">
        <v>107</v>
      </c>
      <c r="K56" s="219" t="s">
        <v>28</v>
      </c>
      <c r="M56" s="11">
        <f t="shared" si="11"/>
        <v>100</v>
      </c>
      <c r="N56" s="172">
        <f t="shared" si="12"/>
        <v>50</v>
      </c>
      <c r="O56" s="172">
        <f t="shared" si="13"/>
        <v>20</v>
      </c>
      <c r="P56" s="172">
        <f t="shared" si="14"/>
        <v>30</v>
      </c>
    </row>
    <row r="57" spans="1:16">
      <c r="A57" s="56">
        <v>54</v>
      </c>
      <c r="B57" s="220" t="s">
        <v>968</v>
      </c>
      <c r="C57" s="221">
        <v>120000068439</v>
      </c>
      <c r="D57" s="228">
        <v>243813</v>
      </c>
      <c r="E57" s="223" t="s">
        <v>1051</v>
      </c>
      <c r="F57" s="223" t="s">
        <v>1052</v>
      </c>
      <c r="G57" s="204" t="s">
        <v>1107</v>
      </c>
      <c r="H57" s="207">
        <f t="shared" si="0"/>
        <v>100</v>
      </c>
      <c r="I57" s="224">
        <f t="shared" si="1"/>
        <v>7</v>
      </c>
      <c r="J57" s="199">
        <v>107</v>
      </c>
      <c r="K57" s="227" t="s">
        <v>101</v>
      </c>
      <c r="M57" s="11">
        <f t="shared" si="11"/>
        <v>100</v>
      </c>
      <c r="N57" s="172">
        <f t="shared" si="12"/>
        <v>50</v>
      </c>
      <c r="O57" s="172">
        <f t="shared" si="13"/>
        <v>20</v>
      </c>
      <c r="P57" s="172">
        <f t="shared" si="14"/>
        <v>30</v>
      </c>
    </row>
    <row r="58" spans="1:16">
      <c r="A58" s="56">
        <v>55</v>
      </c>
      <c r="B58" s="220" t="s">
        <v>969</v>
      </c>
      <c r="C58" s="221">
        <v>120000068442</v>
      </c>
      <c r="D58" s="228">
        <v>243814</v>
      </c>
      <c r="E58" s="223" t="s">
        <v>1053</v>
      </c>
      <c r="F58" s="223" t="s">
        <v>1054</v>
      </c>
      <c r="G58" s="204" t="s">
        <v>1108</v>
      </c>
      <c r="H58" s="207">
        <f t="shared" si="0"/>
        <v>100</v>
      </c>
      <c r="I58" s="224">
        <f t="shared" si="1"/>
        <v>7</v>
      </c>
      <c r="J58" s="199">
        <v>107</v>
      </c>
      <c r="K58" s="219" t="s">
        <v>25</v>
      </c>
      <c r="M58" s="11">
        <f t="shared" si="11"/>
        <v>100</v>
      </c>
      <c r="N58" s="172">
        <f t="shared" si="12"/>
        <v>50</v>
      </c>
      <c r="O58" s="172">
        <f t="shared" si="13"/>
        <v>20</v>
      </c>
      <c r="P58" s="172">
        <f t="shared" si="14"/>
        <v>30</v>
      </c>
    </row>
    <row r="59" spans="1:16">
      <c r="A59" s="56">
        <v>56</v>
      </c>
      <c r="B59" s="220" t="s">
        <v>970</v>
      </c>
      <c r="C59" s="221">
        <v>120000068444</v>
      </c>
      <c r="D59" s="228">
        <v>243814</v>
      </c>
      <c r="E59" s="223" t="s">
        <v>1055</v>
      </c>
      <c r="F59" s="223" t="s">
        <v>981</v>
      </c>
      <c r="G59" s="204" t="s">
        <v>1109</v>
      </c>
      <c r="H59" s="207">
        <f t="shared" si="0"/>
        <v>100</v>
      </c>
      <c r="I59" s="224">
        <f t="shared" si="1"/>
        <v>7</v>
      </c>
      <c r="J59" s="199">
        <v>107</v>
      </c>
      <c r="K59" s="227" t="s">
        <v>101</v>
      </c>
      <c r="M59" s="11">
        <f t="shared" si="11"/>
        <v>100</v>
      </c>
      <c r="N59" s="172">
        <f t="shared" si="12"/>
        <v>50</v>
      </c>
      <c r="O59" s="172">
        <f t="shared" si="13"/>
        <v>20</v>
      </c>
      <c r="P59" s="172">
        <f t="shared" si="14"/>
        <v>30</v>
      </c>
    </row>
    <row r="60" spans="1:16">
      <c r="A60" s="56">
        <v>57</v>
      </c>
      <c r="B60" s="220" t="s">
        <v>971</v>
      </c>
      <c r="C60" s="221">
        <v>120000068446</v>
      </c>
      <c r="D60" s="228">
        <v>243815</v>
      </c>
      <c r="E60" s="223" t="s">
        <v>1056</v>
      </c>
      <c r="F60" s="223" t="s">
        <v>1057</v>
      </c>
      <c r="G60" s="204" t="s">
        <v>1110</v>
      </c>
      <c r="H60" s="207">
        <f t="shared" si="0"/>
        <v>186.91588785046727</v>
      </c>
      <c r="I60" s="224">
        <f t="shared" si="1"/>
        <v>13.084112149532729</v>
      </c>
      <c r="J60" s="199">
        <v>200</v>
      </c>
      <c r="K60" s="208" t="s">
        <v>101</v>
      </c>
      <c r="M60" s="11">
        <f t="shared" si="11"/>
        <v>186.91588785046727</v>
      </c>
      <c r="N60" s="172">
        <f t="shared" si="12"/>
        <v>93.457943925233636</v>
      </c>
      <c r="O60" s="172">
        <f t="shared" si="13"/>
        <v>37.383177570093466</v>
      </c>
      <c r="P60" s="172">
        <f t="shared" si="14"/>
        <v>56.074766355140184</v>
      </c>
    </row>
    <row r="61" spans="1:16">
      <c r="A61" s="56">
        <v>58</v>
      </c>
      <c r="B61" s="220" t="s">
        <v>972</v>
      </c>
      <c r="C61" s="221">
        <v>120000064299</v>
      </c>
      <c r="D61" s="228">
        <v>243816</v>
      </c>
      <c r="E61" s="223" t="s">
        <v>1058</v>
      </c>
      <c r="F61" s="223" t="s">
        <v>1059</v>
      </c>
      <c r="G61" s="204" t="s">
        <v>1111</v>
      </c>
      <c r="H61" s="207">
        <f t="shared" si="0"/>
        <v>150</v>
      </c>
      <c r="I61" s="224">
        <f t="shared" si="1"/>
        <v>10.5</v>
      </c>
      <c r="J61" s="199">
        <v>160.5</v>
      </c>
      <c r="K61" s="208" t="s">
        <v>101</v>
      </c>
      <c r="M61" s="11">
        <f t="shared" si="11"/>
        <v>150</v>
      </c>
      <c r="N61" s="172">
        <f t="shared" si="12"/>
        <v>75</v>
      </c>
      <c r="O61" s="172">
        <f t="shared" si="13"/>
        <v>30</v>
      </c>
      <c r="P61" s="172">
        <f t="shared" si="14"/>
        <v>45</v>
      </c>
    </row>
    <row r="62" spans="1:16">
      <c r="A62" s="56">
        <v>59</v>
      </c>
      <c r="B62" s="220" t="s">
        <v>973</v>
      </c>
      <c r="C62" s="221">
        <v>120000068445</v>
      </c>
      <c r="D62" s="229">
        <v>243818</v>
      </c>
      <c r="E62" s="223" t="s">
        <v>1060</v>
      </c>
      <c r="F62" s="223" t="s">
        <v>981</v>
      </c>
      <c r="G62" s="204" t="s">
        <v>1112</v>
      </c>
      <c r="H62" s="207">
        <f t="shared" si="0"/>
        <v>100</v>
      </c>
      <c r="I62" s="224">
        <f t="shared" si="1"/>
        <v>7</v>
      </c>
      <c r="J62" s="199">
        <v>107</v>
      </c>
      <c r="K62" s="219" t="s">
        <v>28</v>
      </c>
      <c r="M62" s="11">
        <f t="shared" si="11"/>
        <v>100</v>
      </c>
      <c r="N62" s="172">
        <f t="shared" si="12"/>
        <v>50</v>
      </c>
      <c r="O62" s="172">
        <f t="shared" si="13"/>
        <v>20</v>
      </c>
      <c r="P62" s="172">
        <f t="shared" si="14"/>
        <v>30</v>
      </c>
    </row>
    <row r="63" spans="1:16">
      <c r="A63" s="56">
        <v>60</v>
      </c>
      <c r="B63" s="220" t="s">
        <v>974</v>
      </c>
      <c r="C63" s="221">
        <v>120000068453</v>
      </c>
      <c r="D63" s="229">
        <v>243818</v>
      </c>
      <c r="E63" s="223" t="s">
        <v>1061</v>
      </c>
      <c r="F63" s="223" t="s">
        <v>1062</v>
      </c>
      <c r="G63" s="204" t="s">
        <v>1113</v>
      </c>
      <c r="H63" s="207">
        <f t="shared" si="0"/>
        <v>150</v>
      </c>
      <c r="I63" s="224">
        <f t="shared" si="1"/>
        <v>10.5</v>
      </c>
      <c r="J63" s="199">
        <v>160.5</v>
      </c>
      <c r="K63" s="219" t="s">
        <v>28</v>
      </c>
      <c r="M63" s="11">
        <f t="shared" si="11"/>
        <v>150</v>
      </c>
      <c r="N63" s="172">
        <f t="shared" si="12"/>
        <v>75</v>
      </c>
      <c r="O63" s="172">
        <f t="shared" si="13"/>
        <v>30</v>
      </c>
      <c r="P63" s="172">
        <f t="shared" si="14"/>
        <v>45</v>
      </c>
    </row>
    <row r="64" spans="1:16">
      <c r="A64" s="56">
        <v>61</v>
      </c>
      <c r="B64" s="223" t="s">
        <v>975</v>
      </c>
      <c r="C64" s="221">
        <v>120000068455</v>
      </c>
      <c r="D64" s="228">
        <v>243822</v>
      </c>
      <c r="E64" s="223" t="s">
        <v>1063</v>
      </c>
      <c r="F64" s="223" t="s">
        <v>1064</v>
      </c>
      <c r="G64" s="204" t="s">
        <v>1114</v>
      </c>
      <c r="H64" s="207">
        <f t="shared" si="0"/>
        <v>46.728971962616818</v>
      </c>
      <c r="I64" s="224">
        <f t="shared" si="1"/>
        <v>3.2710280373831822</v>
      </c>
      <c r="J64" s="199">
        <v>50</v>
      </c>
      <c r="K64" s="219" t="s">
        <v>28</v>
      </c>
      <c r="M64" s="11">
        <f t="shared" si="11"/>
        <v>46.728971962616818</v>
      </c>
      <c r="N64" s="172">
        <f t="shared" si="12"/>
        <v>23.364485981308409</v>
      </c>
      <c r="O64" s="172">
        <f t="shared" si="13"/>
        <v>9.3457943925233664</v>
      </c>
      <c r="P64" s="172">
        <f t="shared" si="14"/>
        <v>14.018691588785046</v>
      </c>
    </row>
    <row r="65" spans="1:16">
      <c r="A65" s="56">
        <v>62</v>
      </c>
      <c r="B65" s="220" t="s">
        <v>976</v>
      </c>
      <c r="C65" s="221">
        <v>120000068466</v>
      </c>
      <c r="D65" s="228">
        <v>243825</v>
      </c>
      <c r="E65" s="223" t="s">
        <v>1065</v>
      </c>
      <c r="F65" s="223" t="s">
        <v>1066</v>
      </c>
      <c r="G65" s="204" t="s">
        <v>1115</v>
      </c>
      <c r="H65" s="207">
        <f t="shared" si="0"/>
        <v>100</v>
      </c>
      <c r="I65" s="224">
        <f t="shared" si="1"/>
        <v>7</v>
      </c>
      <c r="J65" s="230">
        <v>107</v>
      </c>
      <c r="K65" s="219" t="s">
        <v>25</v>
      </c>
      <c r="M65" s="11">
        <f t="shared" si="11"/>
        <v>100</v>
      </c>
      <c r="N65" s="172">
        <f t="shared" si="12"/>
        <v>50</v>
      </c>
      <c r="O65" s="172">
        <f t="shared" si="13"/>
        <v>20</v>
      </c>
      <c r="P65" s="172">
        <f t="shared" si="14"/>
        <v>30</v>
      </c>
    </row>
    <row r="66" spans="1:16">
      <c r="A66" s="56">
        <v>63</v>
      </c>
      <c r="B66" s="194" t="s">
        <v>977</v>
      </c>
      <c r="C66" s="201">
        <v>120000068477</v>
      </c>
      <c r="D66" s="193">
        <v>243829</v>
      </c>
      <c r="E66" s="195" t="s">
        <v>1067</v>
      </c>
      <c r="F66" s="195" t="s">
        <v>981</v>
      </c>
      <c r="G66" s="130" t="s">
        <v>1116</v>
      </c>
      <c r="H66" s="140">
        <f t="shared" si="0"/>
        <v>100</v>
      </c>
      <c r="I66" s="198">
        <f t="shared" si="1"/>
        <v>7</v>
      </c>
      <c r="J66" s="200">
        <v>107</v>
      </c>
      <c r="K66" s="147" t="s">
        <v>101</v>
      </c>
      <c r="M66" s="11">
        <f t="shared" si="11"/>
        <v>100</v>
      </c>
      <c r="N66" s="172">
        <f t="shared" si="12"/>
        <v>50</v>
      </c>
      <c r="O66" s="172">
        <f t="shared" si="13"/>
        <v>20</v>
      </c>
      <c r="P66" s="172">
        <f t="shared" si="14"/>
        <v>30</v>
      </c>
    </row>
    <row r="67" spans="1:16">
      <c r="A67" s="56">
        <v>64</v>
      </c>
      <c r="B67" s="196" t="s">
        <v>978</v>
      </c>
      <c r="C67" s="201">
        <v>120000022039</v>
      </c>
      <c r="D67" s="193">
        <v>243830</v>
      </c>
      <c r="E67" s="195" t="s">
        <v>1068</v>
      </c>
      <c r="F67" s="195" t="s">
        <v>1069</v>
      </c>
      <c r="G67" s="130" t="s">
        <v>1117</v>
      </c>
      <c r="H67" s="140">
        <f t="shared" si="0"/>
        <v>155.75700934579439</v>
      </c>
      <c r="I67" s="140">
        <f t="shared" si="1"/>
        <v>10.90299065420561</v>
      </c>
      <c r="J67" s="200">
        <v>166.66</v>
      </c>
      <c r="K67" s="147" t="s">
        <v>101</v>
      </c>
      <c r="M67" s="11">
        <f t="shared" si="11"/>
        <v>155.75700934579439</v>
      </c>
      <c r="N67" s="172">
        <f t="shared" si="12"/>
        <v>77.878504672897193</v>
      </c>
      <c r="O67" s="172">
        <f t="shared" si="13"/>
        <v>31.151401869158889</v>
      </c>
      <c r="P67" s="172">
        <f t="shared" si="14"/>
        <v>46.727102803738319</v>
      </c>
    </row>
    <row r="68" spans="1:16">
      <c r="A68" s="56">
        <v>65</v>
      </c>
      <c r="B68" s="194" t="s">
        <v>979</v>
      </c>
      <c r="C68" s="201">
        <v>120000010603</v>
      </c>
      <c r="D68" s="193">
        <v>243830</v>
      </c>
      <c r="E68" s="195" t="s">
        <v>1070</v>
      </c>
      <c r="F68" s="195" t="s">
        <v>981</v>
      </c>
      <c r="G68" s="130" t="s">
        <v>1118</v>
      </c>
      <c r="H68" s="140">
        <f t="shared" ref="H68" si="15">J68/1.07</f>
        <v>100</v>
      </c>
      <c r="I68" s="140">
        <f t="shared" ref="I68" si="16">J68-H68</f>
        <v>7</v>
      </c>
      <c r="J68" s="200">
        <v>107</v>
      </c>
      <c r="K68" s="197" t="s">
        <v>28</v>
      </c>
      <c r="M68" s="11">
        <f t="shared" si="11"/>
        <v>100</v>
      </c>
      <c r="N68" s="172">
        <f t="shared" si="12"/>
        <v>50</v>
      </c>
      <c r="O68" s="172">
        <f t="shared" si="13"/>
        <v>20</v>
      </c>
      <c r="P68" s="172">
        <f t="shared" si="14"/>
        <v>30</v>
      </c>
    </row>
    <row r="70" spans="1:16">
      <c r="H70" s="202">
        <f>SUM(H4:H69)</f>
        <v>8458.4112149532702</v>
      </c>
      <c r="I70" s="202">
        <f t="shared" ref="I70:P70" si="17">SUM(I4:I69)</f>
        <v>592.0887850467293</v>
      </c>
      <c r="J70" s="202">
        <f t="shared" si="17"/>
        <v>9050.5</v>
      </c>
      <c r="K70" s="202">
        <f t="shared" si="17"/>
        <v>0</v>
      </c>
      <c r="L70" s="202">
        <f t="shared" si="17"/>
        <v>0</v>
      </c>
      <c r="M70" s="202">
        <f t="shared" si="17"/>
        <v>8458.4112149532702</v>
      </c>
      <c r="N70" s="202">
        <f t="shared" si="17"/>
        <v>4229.2056074766351</v>
      </c>
      <c r="O70" s="202">
        <f t="shared" si="17"/>
        <v>1691.6822429906538</v>
      </c>
      <c r="P70" s="202">
        <f t="shared" si="17"/>
        <v>2537.5233644859809</v>
      </c>
    </row>
  </sheetData>
  <mergeCells count="35"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A1:Y1"/>
    <mergeCell ref="A2:A3"/>
    <mergeCell ref="B2:B3"/>
    <mergeCell ref="C2:C3"/>
    <mergeCell ref="D2:D3"/>
    <mergeCell ref="G2:G3"/>
    <mergeCell ref="H2:H3"/>
    <mergeCell ref="I2:I3"/>
    <mergeCell ref="J2:J3"/>
    <mergeCell ref="F2:F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9E7380-CFAF-47D0-8CE8-B6FE1B3353CC}">
  <dimension ref="A1:AC68"/>
  <sheetViews>
    <sheetView view="pageBreakPreview" zoomScale="70" zoomScaleNormal="80" zoomScaleSheetLayoutView="70" workbookViewId="0">
      <selection activeCell="E2" sqref="E2:E3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5.33203125" style="182" bestFit="1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customWidth="1"/>
    <col min="14" max="14" width="11.77734375" style="182" customWidth="1"/>
    <col min="15" max="15" width="15.109375" style="182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78" t="s">
        <v>1275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116"/>
      <c r="AA1" s="116"/>
      <c r="AB1" s="116"/>
      <c r="AC1" s="116"/>
    </row>
    <row r="2" spans="1:29" ht="24" customHeight="1">
      <c r="A2" s="280" t="s">
        <v>1</v>
      </c>
      <c r="B2" s="297" t="s">
        <v>2</v>
      </c>
      <c r="C2" s="299" t="s">
        <v>3</v>
      </c>
      <c r="D2" s="300" t="s">
        <v>4</v>
      </c>
      <c r="E2" s="286" t="s">
        <v>1309</v>
      </c>
      <c r="F2" s="286" t="s">
        <v>918</v>
      </c>
      <c r="G2" s="297" t="s">
        <v>6</v>
      </c>
      <c r="H2" s="298" t="s">
        <v>7</v>
      </c>
      <c r="I2" s="298" t="s">
        <v>8</v>
      </c>
      <c r="J2" s="298" t="s">
        <v>9</v>
      </c>
      <c r="K2" s="298" t="s">
        <v>10</v>
      </c>
      <c r="L2" s="54"/>
      <c r="M2" s="291" t="s">
        <v>11</v>
      </c>
      <c r="N2" s="291" t="s">
        <v>12</v>
      </c>
      <c r="O2" s="291" t="s">
        <v>13</v>
      </c>
      <c r="P2" s="291" t="s">
        <v>14</v>
      </c>
      <c r="Q2" s="54"/>
      <c r="R2" s="290" t="s">
        <v>15</v>
      </c>
      <c r="S2" s="290"/>
      <c r="T2" s="55">
        <f>SUM(M52)</f>
        <v>7486.9158878504659</v>
      </c>
      <c r="U2" s="3"/>
      <c r="V2" s="3"/>
      <c r="W2" s="3"/>
      <c r="X2" s="3"/>
      <c r="Y2" s="54"/>
    </row>
    <row r="3" spans="1:29" ht="24" customHeight="1">
      <c r="A3" s="281"/>
      <c r="B3" s="297"/>
      <c r="C3" s="299"/>
      <c r="D3" s="300"/>
      <c r="E3" s="287"/>
      <c r="F3" s="287"/>
      <c r="G3" s="297"/>
      <c r="H3" s="298"/>
      <c r="I3" s="298"/>
      <c r="J3" s="298"/>
      <c r="K3" s="298"/>
      <c r="L3" s="54"/>
      <c r="M3" s="292"/>
      <c r="N3" s="292"/>
      <c r="O3" s="292"/>
      <c r="P3" s="292"/>
      <c r="Q3" s="54"/>
      <c r="R3" s="290" t="s">
        <v>16</v>
      </c>
      <c r="S3" s="290"/>
      <c r="T3" s="55">
        <f>SUM(N52)</f>
        <v>3743.4579439252334</v>
      </c>
      <c r="U3" s="3"/>
      <c r="V3" s="3"/>
      <c r="W3" s="3"/>
      <c r="X3" s="3"/>
      <c r="Y3" s="54"/>
    </row>
    <row r="4" spans="1:29" ht="24" customHeight="1">
      <c r="A4" s="187">
        <v>1</v>
      </c>
      <c r="B4" s="185" t="s">
        <v>1161</v>
      </c>
      <c r="C4" s="246">
        <v>120000068209</v>
      </c>
      <c r="D4" s="233">
        <v>243707</v>
      </c>
      <c r="E4" s="234" t="s">
        <v>1162</v>
      </c>
      <c r="F4" s="234" t="s">
        <v>981</v>
      </c>
      <c r="G4" s="245" t="s">
        <v>1119</v>
      </c>
      <c r="H4" s="140">
        <v>100</v>
      </c>
      <c r="I4" s="140">
        <f t="shared" ref="I4:I7" si="0">J4-H4</f>
        <v>7</v>
      </c>
      <c r="J4" s="65">
        <v>107</v>
      </c>
      <c r="K4" s="236" t="s">
        <v>28</v>
      </c>
      <c r="L4" s="188"/>
      <c r="M4" s="11">
        <f t="shared" ref="M4:M50" si="1">H4</f>
        <v>100</v>
      </c>
      <c r="N4" s="172">
        <f t="shared" ref="N4:N50" si="2">M4-(M4*50/100)</f>
        <v>50</v>
      </c>
      <c r="O4" s="172">
        <f t="shared" ref="O4:O50" si="3">M4-(M4*80/100)</f>
        <v>20</v>
      </c>
      <c r="P4" s="172">
        <f t="shared" ref="P4:P50" si="4">M4-(M4*70/100)</f>
        <v>30</v>
      </c>
      <c r="Q4" s="54"/>
      <c r="R4" s="301" t="s">
        <v>21</v>
      </c>
      <c r="S4" s="301"/>
      <c r="T4" s="58">
        <f>T3*15/100</f>
        <v>561.51869158878503</v>
      </c>
      <c r="U4" s="3"/>
      <c r="V4" s="3"/>
      <c r="W4" s="3"/>
      <c r="X4" s="3"/>
      <c r="Y4" s="54"/>
    </row>
    <row r="5" spans="1:29" ht="24" customHeight="1">
      <c r="A5" s="187">
        <v>2</v>
      </c>
      <c r="B5" s="185" t="s">
        <v>1163</v>
      </c>
      <c r="C5" s="246">
        <v>120000068293</v>
      </c>
      <c r="D5" s="235">
        <v>243763</v>
      </c>
      <c r="E5" s="234" t="s">
        <v>1164</v>
      </c>
      <c r="F5" s="234" t="s">
        <v>1165</v>
      </c>
      <c r="G5" s="245" t="s">
        <v>1120</v>
      </c>
      <c r="H5" s="140">
        <f t="shared" ref="H5:H7" si="5">J5/1.07</f>
        <v>336.44859813084111</v>
      </c>
      <c r="I5" s="140">
        <f t="shared" si="0"/>
        <v>23.551401869158894</v>
      </c>
      <c r="J5" s="167">
        <v>360</v>
      </c>
      <c r="K5" s="171" t="s">
        <v>101</v>
      </c>
      <c r="L5" s="188"/>
      <c r="M5" s="11">
        <f t="shared" si="1"/>
        <v>336.44859813084111</v>
      </c>
      <c r="N5" s="172">
        <f t="shared" si="2"/>
        <v>168.22429906542055</v>
      </c>
      <c r="O5" s="172">
        <f t="shared" si="3"/>
        <v>67.289719626168221</v>
      </c>
      <c r="P5" s="172">
        <f t="shared" si="4"/>
        <v>100.9345794392523</v>
      </c>
      <c r="Q5" s="54"/>
      <c r="R5" s="301" t="s">
        <v>25</v>
      </c>
      <c r="S5" s="301"/>
      <c r="T5" s="58">
        <f>T3*15/100</f>
        <v>561.51869158878503</v>
      </c>
      <c r="U5" s="3"/>
      <c r="V5" s="3"/>
      <c r="W5" s="3"/>
      <c r="X5" s="3"/>
      <c r="Y5" s="54"/>
    </row>
    <row r="6" spans="1:29" ht="24" customHeight="1">
      <c r="A6" s="187">
        <v>3</v>
      </c>
      <c r="B6" s="185" t="s">
        <v>1166</v>
      </c>
      <c r="C6" s="246">
        <v>120000068364</v>
      </c>
      <c r="D6" s="235">
        <v>243779</v>
      </c>
      <c r="E6" s="234" t="s">
        <v>1167</v>
      </c>
      <c r="F6" s="234" t="s">
        <v>1168</v>
      </c>
      <c r="G6" s="245" t="s">
        <v>1121</v>
      </c>
      <c r="H6" s="140">
        <f t="shared" si="5"/>
        <v>336.44859813084111</v>
      </c>
      <c r="I6" s="140">
        <f t="shared" si="0"/>
        <v>23.551401869158894</v>
      </c>
      <c r="J6" s="203">
        <v>360</v>
      </c>
      <c r="K6" s="171" t="s">
        <v>101</v>
      </c>
      <c r="L6" s="188"/>
      <c r="M6" s="11">
        <f t="shared" si="1"/>
        <v>336.44859813084111</v>
      </c>
      <c r="N6" s="172">
        <f t="shared" si="2"/>
        <v>168.22429906542055</v>
      </c>
      <c r="O6" s="172">
        <f t="shared" si="3"/>
        <v>67.289719626168221</v>
      </c>
      <c r="P6" s="172">
        <f t="shared" si="4"/>
        <v>100.9345794392523</v>
      </c>
      <c r="Q6" s="54"/>
      <c r="R6" s="301" t="s">
        <v>20</v>
      </c>
      <c r="S6" s="301"/>
      <c r="T6" s="58">
        <f>T3*15/100</f>
        <v>561.51869158878503</v>
      </c>
      <c r="U6" s="3"/>
      <c r="V6" s="3"/>
      <c r="W6" s="3"/>
      <c r="X6" s="3"/>
      <c r="Y6" s="54"/>
    </row>
    <row r="7" spans="1:29" ht="24" customHeight="1">
      <c r="A7" s="187">
        <v>4</v>
      </c>
      <c r="B7" s="185" t="s">
        <v>1169</v>
      </c>
      <c r="C7" s="246">
        <v>120000068367</v>
      </c>
      <c r="D7" s="235">
        <v>243781</v>
      </c>
      <c r="E7" s="234" t="s">
        <v>1170</v>
      </c>
      <c r="F7" s="234" t="s">
        <v>981</v>
      </c>
      <c r="G7" s="245" t="s">
        <v>1122</v>
      </c>
      <c r="H7" s="140">
        <f t="shared" si="5"/>
        <v>185.98130841121494</v>
      </c>
      <c r="I7" s="140">
        <f t="shared" si="0"/>
        <v>13.01869158878506</v>
      </c>
      <c r="J7" s="203">
        <v>199</v>
      </c>
      <c r="K7" s="236" t="s">
        <v>28</v>
      </c>
      <c r="L7" s="188"/>
      <c r="M7" s="11">
        <f t="shared" si="1"/>
        <v>185.98130841121494</v>
      </c>
      <c r="N7" s="172">
        <f t="shared" si="2"/>
        <v>92.990654205607484</v>
      </c>
      <c r="O7" s="172">
        <f t="shared" si="3"/>
        <v>37.196261682242977</v>
      </c>
      <c r="P7" s="172">
        <f t="shared" si="4"/>
        <v>55.794392523364479</v>
      </c>
      <c r="Q7" s="54"/>
      <c r="R7" s="301" t="s">
        <v>32</v>
      </c>
      <c r="S7" s="301"/>
      <c r="T7" s="58">
        <f>T3*3/100</f>
        <v>112.303738317757</v>
      </c>
      <c r="U7" s="3"/>
      <c r="V7" s="3"/>
      <c r="W7" s="3"/>
      <c r="X7" s="3"/>
      <c r="Y7" s="54"/>
    </row>
    <row r="8" spans="1:29" ht="24" customHeight="1">
      <c r="A8" s="187">
        <v>5</v>
      </c>
      <c r="B8" s="185" t="s">
        <v>1171</v>
      </c>
      <c r="C8" s="246">
        <v>120000068448</v>
      </c>
      <c r="D8" s="235">
        <v>243787</v>
      </c>
      <c r="E8" s="234" t="s">
        <v>1172</v>
      </c>
      <c r="F8" s="234" t="s">
        <v>981</v>
      </c>
      <c r="G8" s="245" t="s">
        <v>1122</v>
      </c>
      <c r="H8" s="140">
        <f t="shared" ref="H8" si="6">J8/1.07</f>
        <v>185.98130841121494</v>
      </c>
      <c r="I8" s="140">
        <f t="shared" ref="I8" si="7">J8-H8</f>
        <v>13.01869158878506</v>
      </c>
      <c r="J8" s="203">
        <v>199</v>
      </c>
      <c r="K8" s="234" t="s">
        <v>25</v>
      </c>
      <c r="L8" s="188"/>
      <c r="M8" s="11">
        <f t="shared" si="1"/>
        <v>185.98130841121494</v>
      </c>
      <c r="N8" s="172">
        <f t="shared" si="2"/>
        <v>92.990654205607484</v>
      </c>
      <c r="O8" s="172">
        <f t="shared" si="3"/>
        <v>37.196261682242977</v>
      </c>
      <c r="P8" s="172">
        <f t="shared" si="4"/>
        <v>55.794392523364479</v>
      </c>
      <c r="Q8" s="54"/>
      <c r="R8" s="301" t="s">
        <v>35</v>
      </c>
      <c r="S8" s="301"/>
      <c r="T8" s="58">
        <f>T3*52/100</f>
        <v>1946.5981308411212</v>
      </c>
      <c r="U8" s="3"/>
      <c r="V8" s="3"/>
      <c r="W8" s="3"/>
      <c r="X8" s="3"/>
      <c r="Y8" s="54"/>
    </row>
    <row r="9" spans="1:29" ht="24" customHeight="1">
      <c r="A9" s="187">
        <v>6</v>
      </c>
      <c r="B9" s="185" t="s">
        <v>1173</v>
      </c>
      <c r="C9" s="246">
        <v>120000068449</v>
      </c>
      <c r="D9" s="233">
        <v>243789</v>
      </c>
      <c r="E9" s="234" t="s">
        <v>1174</v>
      </c>
      <c r="F9" s="234" t="s">
        <v>981</v>
      </c>
      <c r="G9" s="245" t="s">
        <v>1122</v>
      </c>
      <c r="H9" s="140">
        <f t="shared" ref="H9" si="8">J9/1.07</f>
        <v>185.98130841121494</v>
      </c>
      <c r="I9" s="140">
        <f t="shared" ref="I9" si="9">J9-H9</f>
        <v>13.01869158878506</v>
      </c>
      <c r="J9" s="203">
        <v>199</v>
      </c>
      <c r="K9" s="234" t="s">
        <v>25</v>
      </c>
      <c r="L9" s="188"/>
      <c r="M9" s="11">
        <f t="shared" si="1"/>
        <v>185.98130841121494</v>
      </c>
      <c r="N9" s="172">
        <f t="shared" si="2"/>
        <v>92.990654205607484</v>
      </c>
      <c r="O9" s="172">
        <f t="shared" si="3"/>
        <v>37.196261682242977</v>
      </c>
      <c r="P9" s="172">
        <f t="shared" si="4"/>
        <v>55.794392523364479</v>
      </c>
      <c r="Q9" s="54"/>
      <c r="R9" s="290" t="s">
        <v>38</v>
      </c>
      <c r="S9" s="290"/>
      <c r="T9" s="55">
        <f>SUM(O52)</f>
        <v>1497.3831775700933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185" t="s">
        <v>1175</v>
      </c>
      <c r="C10" s="246">
        <v>120000068380</v>
      </c>
      <c r="D10" s="233">
        <v>243790</v>
      </c>
      <c r="E10" s="234" t="s">
        <v>1176</v>
      </c>
      <c r="F10" s="234" t="s">
        <v>1177</v>
      </c>
      <c r="G10" s="234" t="s">
        <v>1123</v>
      </c>
      <c r="H10" s="140">
        <f t="shared" ref="H10:H50" si="10">J10/1.07</f>
        <v>100</v>
      </c>
      <c r="I10" s="140">
        <f t="shared" ref="I10:I50" si="11">J10-H10</f>
        <v>7</v>
      </c>
      <c r="J10" s="203">
        <v>107</v>
      </c>
      <c r="K10" s="171" t="s">
        <v>101</v>
      </c>
      <c r="L10" s="188"/>
      <c r="M10" s="11">
        <f t="shared" si="1"/>
        <v>100</v>
      </c>
      <c r="N10" s="172">
        <f t="shared" si="2"/>
        <v>50</v>
      </c>
      <c r="O10" s="172">
        <f t="shared" si="3"/>
        <v>20</v>
      </c>
      <c r="P10" s="172">
        <f t="shared" si="4"/>
        <v>30</v>
      </c>
      <c r="Q10" s="1"/>
      <c r="R10" s="274" t="s">
        <v>41</v>
      </c>
      <c r="S10" s="274"/>
      <c r="T10" s="13">
        <f>SUM(T9)</f>
        <v>1497.3831775700933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185" t="s">
        <v>1178</v>
      </c>
      <c r="C11" s="246">
        <v>120000068392</v>
      </c>
      <c r="D11" s="233">
        <v>243794</v>
      </c>
      <c r="E11" s="234" t="s">
        <v>1179</v>
      </c>
      <c r="F11" s="234" t="s">
        <v>1180</v>
      </c>
      <c r="G11" s="234" t="s">
        <v>1124</v>
      </c>
      <c r="H11" s="140">
        <f t="shared" si="10"/>
        <v>62.308411214953267</v>
      </c>
      <c r="I11" s="140">
        <f t="shared" si="11"/>
        <v>4.3615887850467345</v>
      </c>
      <c r="J11" s="203">
        <v>66.67</v>
      </c>
      <c r="K11" s="177" t="s">
        <v>101</v>
      </c>
      <c r="L11" s="188"/>
      <c r="M11" s="11">
        <f t="shared" si="1"/>
        <v>62.308411214953267</v>
      </c>
      <c r="N11" s="172">
        <f t="shared" si="2"/>
        <v>31.154205607476634</v>
      </c>
      <c r="O11" s="172">
        <f t="shared" si="3"/>
        <v>12.461682242990655</v>
      </c>
      <c r="P11" s="172">
        <f t="shared" si="4"/>
        <v>18.692523364485979</v>
      </c>
      <c r="Q11" s="54"/>
      <c r="R11" s="290" t="s">
        <v>44</v>
      </c>
      <c r="S11" s="290"/>
      <c r="T11" s="55">
        <f>SUM(P52)</f>
        <v>2246.0747663551392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85" t="s">
        <v>1181</v>
      </c>
      <c r="C12" s="246">
        <v>120000068393</v>
      </c>
      <c r="D12" s="233">
        <v>243795</v>
      </c>
      <c r="E12" s="234" t="s">
        <v>1182</v>
      </c>
      <c r="F12" s="234" t="s">
        <v>1180</v>
      </c>
      <c r="G12" s="234" t="s">
        <v>1124</v>
      </c>
      <c r="H12" s="140">
        <f t="shared" si="10"/>
        <v>46.728971962616818</v>
      </c>
      <c r="I12" s="140">
        <f t="shared" si="11"/>
        <v>3.2710280373831822</v>
      </c>
      <c r="J12" s="203">
        <v>50</v>
      </c>
      <c r="K12" s="177" t="s">
        <v>101</v>
      </c>
      <c r="L12" s="188"/>
      <c r="M12" s="11">
        <f t="shared" si="1"/>
        <v>46.728971962616818</v>
      </c>
      <c r="N12" s="172">
        <f t="shared" si="2"/>
        <v>23.364485981308409</v>
      </c>
      <c r="O12" s="172">
        <f t="shared" si="3"/>
        <v>9.3457943925233664</v>
      </c>
      <c r="P12" s="172">
        <f t="shared" si="4"/>
        <v>14.018691588785046</v>
      </c>
      <c r="Q12" s="54"/>
      <c r="R12" s="301" t="s">
        <v>21</v>
      </c>
      <c r="S12" s="301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185" t="s">
        <v>1183</v>
      </c>
      <c r="C13" s="246">
        <v>120000068360</v>
      </c>
      <c r="D13" s="233">
        <v>243801</v>
      </c>
      <c r="E13" s="234" t="s">
        <v>1184</v>
      </c>
      <c r="F13" s="234" t="s">
        <v>981</v>
      </c>
      <c r="G13" s="234" t="s">
        <v>1122</v>
      </c>
      <c r="H13" s="140">
        <f t="shared" si="10"/>
        <v>185.98130841121494</v>
      </c>
      <c r="I13" s="198">
        <f t="shared" si="11"/>
        <v>13.01869158878506</v>
      </c>
      <c r="J13" s="232">
        <v>199</v>
      </c>
      <c r="K13" s="236" t="s">
        <v>28</v>
      </c>
      <c r="L13" s="188"/>
      <c r="M13" s="11">
        <f t="shared" si="1"/>
        <v>185.98130841121494</v>
      </c>
      <c r="N13" s="172">
        <f t="shared" si="2"/>
        <v>92.990654205607484</v>
      </c>
      <c r="O13" s="172">
        <f t="shared" si="3"/>
        <v>37.196261682242977</v>
      </c>
      <c r="P13" s="172">
        <f t="shared" si="4"/>
        <v>55.794392523364479</v>
      </c>
      <c r="Q13" s="54"/>
      <c r="R13" s="301" t="s">
        <v>25</v>
      </c>
      <c r="S13" s="301"/>
      <c r="T13" s="62">
        <f>SUM(P8:P9,P32,P49)</f>
        <v>212.38317757009344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185" t="s">
        <v>1185</v>
      </c>
      <c r="C14" s="246">
        <v>120000066221</v>
      </c>
      <c r="D14" s="233">
        <v>243809</v>
      </c>
      <c r="E14" s="234" t="s">
        <v>1186</v>
      </c>
      <c r="F14" s="234" t="s">
        <v>981</v>
      </c>
      <c r="G14" s="234" t="s">
        <v>1122</v>
      </c>
      <c r="H14" s="140">
        <f t="shared" si="10"/>
        <v>185.98130841121494</v>
      </c>
      <c r="I14" s="198">
        <f t="shared" si="11"/>
        <v>13.01869158878506</v>
      </c>
      <c r="J14" s="199">
        <v>199</v>
      </c>
      <c r="K14" s="237" t="s">
        <v>80</v>
      </c>
      <c r="L14" s="188"/>
      <c r="M14" s="11">
        <f t="shared" si="1"/>
        <v>185.98130841121494</v>
      </c>
      <c r="N14" s="172">
        <f t="shared" si="2"/>
        <v>92.990654205607484</v>
      </c>
      <c r="O14" s="172">
        <f t="shared" si="3"/>
        <v>37.196261682242977</v>
      </c>
      <c r="P14" s="172">
        <f t="shared" si="4"/>
        <v>55.794392523364479</v>
      </c>
      <c r="Q14" s="54"/>
      <c r="R14" s="301" t="s">
        <v>20</v>
      </c>
      <c r="S14" s="301"/>
      <c r="T14" s="62">
        <f>SUM(P4,P7,P13,P18,P22:P23,P27,P29,P31,P37,P41:P43)</f>
        <v>617.10280373831756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185" t="s">
        <v>1187</v>
      </c>
      <c r="C15" s="246">
        <v>120000068441</v>
      </c>
      <c r="D15" s="233">
        <v>243815</v>
      </c>
      <c r="E15" s="234" t="s">
        <v>1188</v>
      </c>
      <c r="F15" s="234" t="s">
        <v>1189</v>
      </c>
      <c r="G15" s="238" t="s">
        <v>1125</v>
      </c>
      <c r="H15" s="140">
        <f t="shared" si="10"/>
        <v>150</v>
      </c>
      <c r="I15" s="198">
        <f t="shared" si="11"/>
        <v>10.5</v>
      </c>
      <c r="J15" s="199">
        <v>160.5</v>
      </c>
      <c r="K15" s="171" t="s">
        <v>101</v>
      </c>
      <c r="L15" s="188"/>
      <c r="M15" s="11">
        <f t="shared" si="1"/>
        <v>150</v>
      </c>
      <c r="N15" s="172">
        <f t="shared" si="2"/>
        <v>75</v>
      </c>
      <c r="O15" s="172">
        <f t="shared" si="3"/>
        <v>30</v>
      </c>
      <c r="P15" s="172">
        <f t="shared" si="4"/>
        <v>45</v>
      </c>
      <c r="Q15" s="54"/>
      <c r="R15" s="301" t="s">
        <v>32</v>
      </c>
      <c r="S15" s="301"/>
      <c r="T15" s="62">
        <f>SUM(P16)</f>
        <v>56.074766355140184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185" t="s">
        <v>1190</v>
      </c>
      <c r="C16" s="247">
        <v>120000060556</v>
      </c>
      <c r="D16" s="233">
        <v>243816</v>
      </c>
      <c r="E16" s="234" t="s">
        <v>1191</v>
      </c>
      <c r="F16" s="234" t="s">
        <v>1192</v>
      </c>
      <c r="G16" s="234" t="s">
        <v>1126</v>
      </c>
      <c r="H16" s="140">
        <f t="shared" si="10"/>
        <v>186.91588785046727</v>
      </c>
      <c r="I16" s="198">
        <f t="shared" si="11"/>
        <v>13.084112149532729</v>
      </c>
      <c r="J16" s="199">
        <v>200</v>
      </c>
      <c r="K16" s="239" t="s">
        <v>32</v>
      </c>
      <c r="L16" s="188"/>
      <c r="M16" s="11">
        <f t="shared" si="1"/>
        <v>186.91588785046727</v>
      </c>
      <c r="N16" s="172">
        <f t="shared" si="2"/>
        <v>93.457943925233636</v>
      </c>
      <c r="O16" s="172">
        <f t="shared" si="3"/>
        <v>37.383177570093466</v>
      </c>
      <c r="P16" s="172">
        <f t="shared" si="4"/>
        <v>56.074766355140184</v>
      </c>
      <c r="Q16" s="54"/>
      <c r="R16" s="301" t="s">
        <v>41</v>
      </c>
      <c r="S16" s="301"/>
      <c r="T16" s="62">
        <f>SUM(P5:P6,P10:P12,P15,P17,P19:P21,P24:P26,P28,P30,P33:P36,P38:P40,P44:P46,P48,P50)</f>
        <v>1276.6822429906535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185" t="s">
        <v>1193</v>
      </c>
      <c r="C17" s="246">
        <v>120000068454</v>
      </c>
      <c r="D17" s="233">
        <v>243818</v>
      </c>
      <c r="E17" s="234" t="s">
        <v>1194</v>
      </c>
      <c r="F17" s="234" t="s">
        <v>1019</v>
      </c>
      <c r="G17" s="234" t="s">
        <v>1127</v>
      </c>
      <c r="H17" s="140">
        <f t="shared" si="10"/>
        <v>280.37383177570092</v>
      </c>
      <c r="I17" s="198">
        <f t="shared" si="11"/>
        <v>19.626168224299079</v>
      </c>
      <c r="J17" s="199">
        <v>300</v>
      </c>
      <c r="K17" s="171" t="s">
        <v>101</v>
      </c>
      <c r="L17" s="188"/>
      <c r="M17" s="11">
        <f t="shared" si="1"/>
        <v>280.37383177570092</v>
      </c>
      <c r="N17" s="172">
        <f t="shared" si="2"/>
        <v>140.18691588785046</v>
      </c>
      <c r="O17" s="172">
        <f t="shared" si="3"/>
        <v>56.074766355140184</v>
      </c>
      <c r="P17" s="172">
        <f t="shared" si="4"/>
        <v>84.112149532710276</v>
      </c>
      <c r="Q17" s="54"/>
      <c r="R17" s="308" t="s">
        <v>58</v>
      </c>
      <c r="S17" s="309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185" t="s">
        <v>1195</v>
      </c>
      <c r="C18" s="246">
        <v>120000068456</v>
      </c>
      <c r="D18" s="233">
        <v>243822</v>
      </c>
      <c r="E18" s="234" t="s">
        <v>1196</v>
      </c>
      <c r="F18" s="234" t="s">
        <v>992</v>
      </c>
      <c r="G18" s="234" t="s">
        <v>1128</v>
      </c>
      <c r="H18" s="140">
        <f t="shared" si="10"/>
        <v>150</v>
      </c>
      <c r="I18" s="198">
        <f t="shared" si="11"/>
        <v>10.5</v>
      </c>
      <c r="J18" s="199">
        <v>160.5</v>
      </c>
      <c r="K18" s="236" t="s">
        <v>28</v>
      </c>
      <c r="L18" s="188"/>
      <c r="M18" s="11">
        <f t="shared" si="1"/>
        <v>150</v>
      </c>
      <c r="N18" s="172">
        <f t="shared" si="2"/>
        <v>75</v>
      </c>
      <c r="O18" s="172">
        <f t="shared" si="3"/>
        <v>30</v>
      </c>
      <c r="P18" s="172">
        <f t="shared" si="4"/>
        <v>45</v>
      </c>
      <c r="Q18" s="54"/>
      <c r="R18" s="306" t="s">
        <v>80</v>
      </c>
      <c r="S18" s="307"/>
      <c r="T18" s="62">
        <f>SUM(P14)</f>
        <v>55.794392523364479</v>
      </c>
      <c r="U18" s="3"/>
      <c r="V18" s="3"/>
      <c r="W18" s="3"/>
      <c r="X18" s="3"/>
      <c r="Y18" s="54"/>
    </row>
    <row r="19" spans="1:25" ht="24" customHeight="1">
      <c r="A19" s="187">
        <v>16</v>
      </c>
      <c r="B19" s="240" t="s">
        <v>1197</v>
      </c>
      <c r="C19" s="246">
        <v>120000068457</v>
      </c>
      <c r="D19" s="233">
        <v>243822</v>
      </c>
      <c r="E19" s="234" t="s">
        <v>1198</v>
      </c>
      <c r="F19" s="234" t="s">
        <v>1199</v>
      </c>
      <c r="G19" s="234" t="s">
        <v>1129</v>
      </c>
      <c r="H19" s="140">
        <f t="shared" si="10"/>
        <v>100</v>
      </c>
      <c r="I19" s="198">
        <f t="shared" si="11"/>
        <v>7</v>
      </c>
      <c r="J19" s="199">
        <v>107</v>
      </c>
      <c r="K19" s="171" t="s">
        <v>101</v>
      </c>
      <c r="L19" s="188"/>
      <c r="M19" s="11">
        <f t="shared" si="1"/>
        <v>100</v>
      </c>
      <c r="N19" s="172">
        <f t="shared" si="2"/>
        <v>50</v>
      </c>
      <c r="O19" s="172">
        <f t="shared" si="3"/>
        <v>20</v>
      </c>
      <c r="P19" s="172">
        <f t="shared" si="4"/>
        <v>30</v>
      </c>
      <c r="Q19" s="54"/>
      <c r="R19" s="306" t="s">
        <v>651</v>
      </c>
      <c r="S19" s="307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85" t="s">
        <v>1200</v>
      </c>
      <c r="C20" s="246">
        <v>120000068475</v>
      </c>
      <c r="D20" s="233">
        <v>243824</v>
      </c>
      <c r="E20" s="185" t="s">
        <v>1201</v>
      </c>
      <c r="F20" s="234" t="s">
        <v>1202</v>
      </c>
      <c r="G20" s="234" t="s">
        <v>1130</v>
      </c>
      <c r="H20" s="140">
        <f t="shared" si="10"/>
        <v>112.14953271028037</v>
      </c>
      <c r="I20" s="198">
        <f t="shared" si="11"/>
        <v>7.8504672897196315</v>
      </c>
      <c r="J20" s="241">
        <v>120</v>
      </c>
      <c r="K20" s="171" t="s">
        <v>101</v>
      </c>
      <c r="L20" s="188"/>
      <c r="M20" s="11">
        <f t="shared" si="1"/>
        <v>112.14953271028037</v>
      </c>
      <c r="N20" s="172">
        <f t="shared" si="2"/>
        <v>56.074766355140184</v>
      </c>
      <c r="O20" s="172">
        <f t="shared" si="3"/>
        <v>22.429906542056074</v>
      </c>
      <c r="P20" s="172">
        <f t="shared" si="4"/>
        <v>33.644859813084111</v>
      </c>
      <c r="Q20" s="54"/>
      <c r="R20" s="308" t="s">
        <v>654</v>
      </c>
      <c r="S20" s="309"/>
      <c r="T20" s="62">
        <f>SUM(P47)</f>
        <v>28.037383177570092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185" t="s">
        <v>1203</v>
      </c>
      <c r="C21" s="246">
        <v>120000068463</v>
      </c>
      <c r="D21" s="233">
        <v>243826</v>
      </c>
      <c r="E21" s="234" t="s">
        <v>1204</v>
      </c>
      <c r="F21" s="234" t="s">
        <v>1019</v>
      </c>
      <c r="G21" s="234" t="s">
        <v>1131</v>
      </c>
      <c r="H21" s="140">
        <f t="shared" si="10"/>
        <v>280.37383177570092</v>
      </c>
      <c r="I21" s="198">
        <f t="shared" si="11"/>
        <v>19.626168224299079</v>
      </c>
      <c r="J21" s="8">
        <v>300</v>
      </c>
      <c r="K21" s="171" t="s">
        <v>101</v>
      </c>
      <c r="L21" s="188"/>
      <c r="M21" s="11">
        <f t="shared" si="1"/>
        <v>280.37383177570092</v>
      </c>
      <c r="N21" s="172">
        <f t="shared" si="2"/>
        <v>140.18691588785046</v>
      </c>
      <c r="O21" s="172">
        <f t="shared" si="3"/>
        <v>56.074766355140184</v>
      </c>
      <c r="P21" s="172">
        <f t="shared" si="4"/>
        <v>84.112149532710276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185" t="s">
        <v>1205</v>
      </c>
      <c r="C22" s="246">
        <v>120000068469</v>
      </c>
      <c r="D22" s="233">
        <v>243826</v>
      </c>
      <c r="E22" s="234" t="s">
        <v>1206</v>
      </c>
      <c r="F22" s="234" t="s">
        <v>1207</v>
      </c>
      <c r="G22" s="234" t="s">
        <v>1132</v>
      </c>
      <c r="H22" s="140">
        <f t="shared" si="10"/>
        <v>150</v>
      </c>
      <c r="I22" s="198">
        <f t="shared" si="11"/>
        <v>10.5</v>
      </c>
      <c r="J22" s="8">
        <v>160.5</v>
      </c>
      <c r="K22" s="236" t="s">
        <v>28</v>
      </c>
      <c r="L22" s="188"/>
      <c r="M22" s="11">
        <f t="shared" si="1"/>
        <v>150</v>
      </c>
      <c r="N22" s="172">
        <f t="shared" si="2"/>
        <v>75</v>
      </c>
      <c r="O22" s="172">
        <f t="shared" si="3"/>
        <v>30</v>
      </c>
      <c r="P22" s="172">
        <f t="shared" si="4"/>
        <v>45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185" t="s">
        <v>1208</v>
      </c>
      <c r="C23" s="246">
        <v>120000068473</v>
      </c>
      <c r="D23" s="233">
        <v>243831</v>
      </c>
      <c r="E23" s="234" t="s">
        <v>1209</v>
      </c>
      <c r="F23" s="234" t="s">
        <v>1210</v>
      </c>
      <c r="G23" s="234" t="s">
        <v>1133</v>
      </c>
      <c r="H23" s="140">
        <f t="shared" si="10"/>
        <v>100</v>
      </c>
      <c r="I23" s="140">
        <f t="shared" si="11"/>
        <v>7</v>
      </c>
      <c r="J23" s="36">
        <v>107</v>
      </c>
      <c r="K23" s="234" t="s">
        <v>28</v>
      </c>
      <c r="L23" s="188"/>
      <c r="M23" s="11">
        <f t="shared" si="1"/>
        <v>100</v>
      </c>
      <c r="N23" s="172">
        <f t="shared" si="2"/>
        <v>50</v>
      </c>
      <c r="O23" s="172">
        <f t="shared" si="3"/>
        <v>20</v>
      </c>
      <c r="P23" s="172">
        <f t="shared" si="4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185" t="s">
        <v>1211</v>
      </c>
      <c r="C24" s="246">
        <v>120000068480</v>
      </c>
      <c r="D24" s="233">
        <v>243832</v>
      </c>
      <c r="E24" s="234" t="s">
        <v>1212</v>
      </c>
      <c r="F24" s="234" t="s">
        <v>981</v>
      </c>
      <c r="G24" s="234" t="s">
        <v>1134</v>
      </c>
      <c r="H24" s="140">
        <f t="shared" si="10"/>
        <v>100</v>
      </c>
      <c r="I24" s="140">
        <f t="shared" si="11"/>
        <v>7</v>
      </c>
      <c r="J24" s="36">
        <v>107</v>
      </c>
      <c r="K24" s="234" t="s">
        <v>205</v>
      </c>
      <c r="L24" s="188"/>
      <c r="M24" s="11">
        <f t="shared" si="1"/>
        <v>100</v>
      </c>
      <c r="N24" s="172">
        <f t="shared" si="2"/>
        <v>50</v>
      </c>
      <c r="O24" s="172">
        <f t="shared" si="3"/>
        <v>20</v>
      </c>
      <c r="P24" s="172">
        <f t="shared" si="4"/>
        <v>30</v>
      </c>
      <c r="Q24" s="3"/>
      <c r="R24" s="302" t="s">
        <v>67</v>
      </c>
      <c r="S24" s="303"/>
      <c r="T24" s="303"/>
      <c r="U24" s="303"/>
      <c r="V24" s="303"/>
      <c r="W24" s="303"/>
      <c r="X24" s="303"/>
      <c r="Y24" s="304"/>
    </row>
    <row r="25" spans="1:25" ht="24" customHeight="1">
      <c r="A25" s="187">
        <v>22</v>
      </c>
      <c r="B25" s="185" t="s">
        <v>1213</v>
      </c>
      <c r="C25" s="246">
        <v>120000068484</v>
      </c>
      <c r="D25" s="233">
        <v>243833</v>
      </c>
      <c r="E25" s="234" t="s">
        <v>1214</v>
      </c>
      <c r="F25" s="242" t="s">
        <v>1215</v>
      </c>
      <c r="G25" s="234" t="s">
        <v>1135</v>
      </c>
      <c r="H25" s="140">
        <f t="shared" si="10"/>
        <v>147.97196261682242</v>
      </c>
      <c r="I25" s="140">
        <f t="shared" si="11"/>
        <v>10.358037383177589</v>
      </c>
      <c r="J25" s="36">
        <v>158.33000000000001</v>
      </c>
      <c r="K25" s="234" t="s">
        <v>205</v>
      </c>
      <c r="L25" s="188"/>
      <c r="M25" s="11">
        <f t="shared" si="1"/>
        <v>147.97196261682242</v>
      </c>
      <c r="N25" s="172">
        <f t="shared" si="2"/>
        <v>73.985981308411212</v>
      </c>
      <c r="O25" s="172">
        <f t="shared" si="3"/>
        <v>29.594392523364476</v>
      </c>
      <c r="P25" s="172">
        <f t="shared" si="4"/>
        <v>44.391588785046721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185" t="s">
        <v>1216</v>
      </c>
      <c r="C26" s="246">
        <v>120000068483</v>
      </c>
      <c r="D26" s="233">
        <v>243835</v>
      </c>
      <c r="E26" s="234" t="s">
        <v>1217</v>
      </c>
      <c r="F26" s="234" t="s">
        <v>1218</v>
      </c>
      <c r="G26" s="234" t="s">
        <v>1136</v>
      </c>
      <c r="H26" s="140">
        <f t="shared" si="10"/>
        <v>150</v>
      </c>
      <c r="I26" s="140">
        <f t="shared" si="11"/>
        <v>10.5</v>
      </c>
      <c r="J26" s="36">
        <v>160.5</v>
      </c>
      <c r="K26" s="234" t="s">
        <v>205</v>
      </c>
      <c r="L26" s="188"/>
      <c r="M26" s="11">
        <f t="shared" si="1"/>
        <v>150</v>
      </c>
      <c r="N26" s="172">
        <f t="shared" si="2"/>
        <v>75</v>
      </c>
      <c r="O26" s="172">
        <f t="shared" si="3"/>
        <v>30</v>
      </c>
      <c r="P26" s="172">
        <f t="shared" si="4"/>
        <v>45</v>
      </c>
      <c r="Q26" s="3"/>
      <c r="R26" s="66">
        <v>1</v>
      </c>
      <c r="S26" s="231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561.51869158878503</v>
      </c>
      <c r="X26" s="70">
        <f t="shared" ref="X26:X30" si="12">W26*4%</f>
        <v>22.460747663551402</v>
      </c>
      <c r="Y26" s="70">
        <f>(W26-X26)</f>
        <v>539.05794392523364</v>
      </c>
    </row>
    <row r="27" spans="1:25" ht="24" customHeight="1">
      <c r="A27" s="187">
        <v>24</v>
      </c>
      <c r="B27" s="185" t="s">
        <v>1219</v>
      </c>
      <c r="C27" s="248">
        <v>120000068485</v>
      </c>
      <c r="D27" s="233">
        <v>243835</v>
      </c>
      <c r="E27" s="234" t="s">
        <v>1220</v>
      </c>
      <c r="F27" s="234" t="s">
        <v>981</v>
      </c>
      <c r="G27" s="234" t="s">
        <v>1137</v>
      </c>
      <c r="H27" s="140">
        <f t="shared" si="10"/>
        <v>185.98130841121494</v>
      </c>
      <c r="I27" s="140">
        <f t="shared" si="11"/>
        <v>13.01869158878506</v>
      </c>
      <c r="J27" s="36">
        <v>199</v>
      </c>
      <c r="K27" s="234" t="s">
        <v>28</v>
      </c>
      <c r="L27" s="188"/>
      <c r="M27" s="11">
        <f t="shared" si="1"/>
        <v>185.98130841121494</v>
      </c>
      <c r="N27" s="172">
        <f t="shared" si="2"/>
        <v>92.990654205607484</v>
      </c>
      <c r="O27" s="172">
        <f t="shared" si="3"/>
        <v>37.196261682242977</v>
      </c>
      <c r="P27" s="172">
        <f t="shared" si="4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1946.5981308411212</v>
      </c>
      <c r="X27" s="70">
        <f t="shared" si="12"/>
        <v>77.863925233644849</v>
      </c>
      <c r="Y27" s="70">
        <f t="shared" ref="Y27:Y35" si="13">(W27-X27)</f>
        <v>1868.7342056074765</v>
      </c>
    </row>
    <row r="28" spans="1:25" ht="24" customHeight="1">
      <c r="A28" s="187">
        <v>25</v>
      </c>
      <c r="B28" s="185" t="s">
        <v>1221</v>
      </c>
      <c r="C28" s="246">
        <v>120000068488</v>
      </c>
      <c r="D28" s="233">
        <v>243835</v>
      </c>
      <c r="E28" s="234" t="s">
        <v>1222</v>
      </c>
      <c r="F28" s="234" t="s">
        <v>981</v>
      </c>
      <c r="G28" s="234" t="s">
        <v>1138</v>
      </c>
      <c r="H28" s="140">
        <f t="shared" si="10"/>
        <v>100</v>
      </c>
      <c r="I28" s="140">
        <f t="shared" si="11"/>
        <v>7</v>
      </c>
      <c r="J28" s="36">
        <v>107</v>
      </c>
      <c r="K28" s="234" t="s">
        <v>205</v>
      </c>
      <c r="L28" s="188"/>
      <c r="M28" s="11">
        <f t="shared" si="1"/>
        <v>100</v>
      </c>
      <c r="N28" s="172">
        <f t="shared" si="2"/>
        <v>50</v>
      </c>
      <c r="O28" s="172">
        <f t="shared" si="3"/>
        <v>20</v>
      </c>
      <c r="P28" s="172">
        <f t="shared" si="4"/>
        <v>30</v>
      </c>
      <c r="Q28" s="3"/>
      <c r="R28" s="66">
        <v>3</v>
      </c>
      <c r="S28" s="231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773.90186915887853</v>
      </c>
      <c r="X28" s="70">
        <f t="shared" si="12"/>
        <v>30.95607476635514</v>
      </c>
      <c r="Y28" s="70">
        <f t="shared" si="13"/>
        <v>742.94579439252334</v>
      </c>
    </row>
    <row r="29" spans="1:25" ht="24" customHeight="1">
      <c r="A29" s="187">
        <v>26</v>
      </c>
      <c r="B29" s="185" t="s">
        <v>1223</v>
      </c>
      <c r="C29" s="246">
        <v>120000068495</v>
      </c>
      <c r="D29" s="233">
        <v>243835</v>
      </c>
      <c r="E29" s="234" t="s">
        <v>1224</v>
      </c>
      <c r="F29" s="234" t="s">
        <v>1225</v>
      </c>
      <c r="G29" s="234" t="s">
        <v>1139</v>
      </c>
      <c r="H29" s="140">
        <f t="shared" si="10"/>
        <v>327.10280373831773</v>
      </c>
      <c r="I29" s="140">
        <f t="shared" si="11"/>
        <v>22.897196261682268</v>
      </c>
      <c r="J29" s="36">
        <v>350</v>
      </c>
      <c r="K29" s="234" t="s">
        <v>28</v>
      </c>
      <c r="L29" s="188"/>
      <c r="M29" s="11">
        <f t="shared" si="1"/>
        <v>327.10280373831773</v>
      </c>
      <c r="N29" s="172">
        <f t="shared" si="2"/>
        <v>163.55140186915887</v>
      </c>
      <c r="O29" s="172">
        <f t="shared" si="3"/>
        <v>65.420560747663558</v>
      </c>
      <c r="P29" s="172">
        <f t="shared" si="4"/>
        <v>98.130841121495308</v>
      </c>
      <c r="Q29" s="3"/>
      <c r="R29" s="66">
        <v>4</v>
      </c>
      <c r="S29" s="231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1178.6214953271026</v>
      </c>
      <c r="X29" s="70">
        <f t="shared" si="12"/>
        <v>47.144859813084103</v>
      </c>
      <c r="Y29" s="70">
        <f t="shared" si="13"/>
        <v>1131.4766355140184</v>
      </c>
    </row>
    <row r="30" spans="1:25" ht="24" customHeight="1">
      <c r="A30" s="187">
        <v>27</v>
      </c>
      <c r="B30" s="185" t="s">
        <v>1226</v>
      </c>
      <c r="C30" s="246">
        <v>120000035631</v>
      </c>
      <c r="D30" s="233">
        <v>243837</v>
      </c>
      <c r="E30" s="234" t="s">
        <v>1227</v>
      </c>
      <c r="F30" s="234" t="s">
        <v>1228</v>
      </c>
      <c r="G30" s="234" t="s">
        <v>1140</v>
      </c>
      <c r="H30" s="140">
        <f t="shared" si="10"/>
        <v>150</v>
      </c>
      <c r="I30" s="140">
        <f t="shared" si="11"/>
        <v>10.5</v>
      </c>
      <c r="J30" s="36">
        <v>160.5</v>
      </c>
      <c r="K30" s="234" t="s">
        <v>205</v>
      </c>
      <c r="L30" s="188"/>
      <c r="M30" s="11">
        <f t="shared" si="1"/>
        <v>150</v>
      </c>
      <c r="N30" s="172">
        <f t="shared" si="2"/>
        <v>75</v>
      </c>
      <c r="O30" s="172">
        <f t="shared" si="3"/>
        <v>30</v>
      </c>
      <c r="P30" s="172">
        <f t="shared" si="4"/>
        <v>45</v>
      </c>
      <c r="Q30" s="3"/>
      <c r="R30" s="66">
        <v>5</v>
      </c>
      <c r="S30" s="231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168.37850467289718</v>
      </c>
      <c r="X30" s="70">
        <f t="shared" si="12"/>
        <v>6.7351401869158876</v>
      </c>
      <c r="Y30" s="70">
        <f t="shared" si="13"/>
        <v>161.64336448598129</v>
      </c>
    </row>
    <row r="31" spans="1:25" ht="24" customHeight="1">
      <c r="A31" s="187">
        <v>28</v>
      </c>
      <c r="B31" s="185" t="s">
        <v>1229</v>
      </c>
      <c r="C31" s="246">
        <v>120000068504</v>
      </c>
      <c r="D31" s="233">
        <v>243839</v>
      </c>
      <c r="E31" s="234" t="s">
        <v>1230</v>
      </c>
      <c r="F31" s="234" t="s">
        <v>981</v>
      </c>
      <c r="G31" s="234" t="s">
        <v>1141</v>
      </c>
      <c r="H31" s="140">
        <f t="shared" si="10"/>
        <v>100</v>
      </c>
      <c r="I31" s="140">
        <f t="shared" si="11"/>
        <v>7</v>
      </c>
      <c r="J31" s="36">
        <v>107</v>
      </c>
      <c r="K31" s="234" t="s">
        <v>28</v>
      </c>
      <c r="L31" s="188"/>
      <c r="M31" s="11">
        <f t="shared" si="1"/>
        <v>100</v>
      </c>
      <c r="N31" s="172">
        <f t="shared" si="2"/>
        <v>50</v>
      </c>
      <c r="O31" s="172">
        <f t="shared" si="3"/>
        <v>20</v>
      </c>
      <c r="P31" s="172">
        <f t="shared" si="4"/>
        <v>30</v>
      </c>
      <c r="Q31" s="3"/>
      <c r="R31" s="66">
        <v>6</v>
      </c>
      <c r="S31" s="231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2774.065420560747</v>
      </c>
      <c r="X31" s="70">
        <f>W31*4%</f>
        <v>110.96261682242988</v>
      </c>
      <c r="Y31" s="70">
        <f t="shared" si="13"/>
        <v>2663.1028037383171</v>
      </c>
    </row>
    <row r="32" spans="1:25" ht="24" customHeight="1">
      <c r="A32" s="187">
        <v>29</v>
      </c>
      <c r="B32" s="185" t="s">
        <v>1231</v>
      </c>
      <c r="C32" s="246">
        <v>120000021719</v>
      </c>
      <c r="D32" s="233">
        <v>243840</v>
      </c>
      <c r="E32" s="234" t="s">
        <v>1232</v>
      </c>
      <c r="F32" s="234" t="s">
        <v>981</v>
      </c>
      <c r="G32" s="234" t="s">
        <v>1142</v>
      </c>
      <c r="H32" s="140">
        <f t="shared" si="10"/>
        <v>185.98130841121494</v>
      </c>
      <c r="I32" s="140">
        <f t="shared" si="11"/>
        <v>13.01869158878506</v>
      </c>
      <c r="J32" s="36">
        <v>199</v>
      </c>
      <c r="K32" s="234" t="s">
        <v>25</v>
      </c>
      <c r="L32" s="188"/>
      <c r="M32" s="11">
        <f t="shared" si="1"/>
        <v>185.98130841121494</v>
      </c>
      <c r="N32" s="172">
        <f t="shared" si="2"/>
        <v>92.990654205607484</v>
      </c>
      <c r="O32" s="172">
        <f t="shared" si="3"/>
        <v>37.196261682242977</v>
      </c>
      <c r="P32" s="172">
        <f t="shared" si="4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13"/>
        <v>0</v>
      </c>
    </row>
    <row r="33" spans="1:25" ht="24" customHeight="1">
      <c r="A33" s="187">
        <v>30</v>
      </c>
      <c r="B33" s="185" t="s">
        <v>1233</v>
      </c>
      <c r="C33" s="246">
        <v>120000068506</v>
      </c>
      <c r="D33" s="233">
        <v>243843</v>
      </c>
      <c r="E33" s="234" t="s">
        <v>1234</v>
      </c>
      <c r="F33" s="234" t="s">
        <v>981</v>
      </c>
      <c r="G33" s="234" t="s">
        <v>1143</v>
      </c>
      <c r="H33" s="140">
        <f t="shared" si="10"/>
        <v>100</v>
      </c>
      <c r="I33" s="140">
        <f t="shared" si="11"/>
        <v>7</v>
      </c>
      <c r="J33" s="36">
        <v>107</v>
      </c>
      <c r="K33" s="234" t="s">
        <v>205</v>
      </c>
      <c r="L33" s="188"/>
      <c r="M33" s="11">
        <f t="shared" si="1"/>
        <v>100</v>
      </c>
      <c r="N33" s="172">
        <f t="shared" si="2"/>
        <v>50</v>
      </c>
      <c r="O33" s="172">
        <f t="shared" si="3"/>
        <v>20</v>
      </c>
      <c r="P33" s="172">
        <f t="shared" si="4"/>
        <v>30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4">SUM(T18)</f>
        <v>55.794392523364479</v>
      </c>
      <c r="X33" s="70">
        <f>W33*4%</f>
        <v>2.2317757009345791</v>
      </c>
      <c r="Y33" s="70">
        <f t="shared" si="13"/>
        <v>53.562616822429902</v>
      </c>
    </row>
    <row r="34" spans="1:25" ht="24" customHeight="1">
      <c r="A34" s="187">
        <v>31</v>
      </c>
      <c r="B34" s="185" t="s">
        <v>1235</v>
      </c>
      <c r="C34" s="246">
        <v>120000068522</v>
      </c>
      <c r="D34" s="233">
        <v>243844</v>
      </c>
      <c r="E34" s="234" t="s">
        <v>1236</v>
      </c>
      <c r="F34" s="234" t="s">
        <v>981</v>
      </c>
      <c r="G34" s="234" t="s">
        <v>1144</v>
      </c>
      <c r="H34" s="140">
        <f t="shared" si="10"/>
        <v>100</v>
      </c>
      <c r="I34" s="140">
        <f t="shared" si="11"/>
        <v>7</v>
      </c>
      <c r="J34" s="36">
        <v>107</v>
      </c>
      <c r="K34" s="234" t="s">
        <v>205</v>
      </c>
      <c r="L34" s="188"/>
      <c r="M34" s="11">
        <f t="shared" si="1"/>
        <v>100</v>
      </c>
      <c r="N34" s="172">
        <f t="shared" si="2"/>
        <v>50</v>
      </c>
      <c r="O34" s="172">
        <f t="shared" si="3"/>
        <v>20</v>
      </c>
      <c r="P34" s="172">
        <f t="shared" si="4"/>
        <v>30</v>
      </c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4"/>
        <v>0</v>
      </c>
      <c r="X34" s="70">
        <f t="shared" ref="X34:X35" si="15">W34*4%</f>
        <v>0</v>
      </c>
      <c r="Y34" s="70">
        <f t="shared" si="13"/>
        <v>0</v>
      </c>
    </row>
    <row r="35" spans="1:25" ht="24" customHeight="1">
      <c r="A35" s="187">
        <v>32</v>
      </c>
      <c r="B35" s="185" t="s">
        <v>1237</v>
      </c>
      <c r="C35" s="246">
        <v>120000068509</v>
      </c>
      <c r="D35" s="233">
        <v>243845</v>
      </c>
      <c r="E35" s="234" t="s">
        <v>1238</v>
      </c>
      <c r="F35" s="234" t="s">
        <v>981</v>
      </c>
      <c r="G35" s="234" t="s">
        <v>1145</v>
      </c>
      <c r="H35" s="140">
        <f t="shared" si="10"/>
        <v>185.98130841121494</v>
      </c>
      <c r="I35" s="140">
        <f t="shared" si="11"/>
        <v>13.01869158878506</v>
      </c>
      <c r="J35" s="36">
        <v>199</v>
      </c>
      <c r="K35" s="234" t="s">
        <v>205</v>
      </c>
      <c r="L35" s="188"/>
      <c r="M35" s="11">
        <f t="shared" si="1"/>
        <v>185.98130841121494</v>
      </c>
      <c r="N35" s="172">
        <f t="shared" si="2"/>
        <v>92.990654205607484</v>
      </c>
      <c r="O35" s="172">
        <f t="shared" si="3"/>
        <v>37.196261682242977</v>
      </c>
      <c r="P35" s="172">
        <f t="shared" si="4"/>
        <v>55.794392523364479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4"/>
        <v>28.037383177570092</v>
      </c>
      <c r="X35" s="70">
        <f t="shared" si="15"/>
        <v>1.1214953271028036</v>
      </c>
      <c r="Y35" s="70">
        <f t="shared" si="13"/>
        <v>26.915887850467289</v>
      </c>
    </row>
    <row r="36" spans="1:25" ht="24" customHeight="1" thickBot="1">
      <c r="A36" s="187">
        <v>33</v>
      </c>
      <c r="B36" s="185" t="s">
        <v>1239</v>
      </c>
      <c r="C36" s="246">
        <v>120000068503</v>
      </c>
      <c r="D36" s="233">
        <v>243846</v>
      </c>
      <c r="E36" s="234" t="s">
        <v>1240</v>
      </c>
      <c r="F36" s="234" t="s">
        <v>1218</v>
      </c>
      <c r="G36" s="234" t="s">
        <v>1146</v>
      </c>
      <c r="H36" s="140">
        <f t="shared" si="10"/>
        <v>150</v>
      </c>
      <c r="I36" s="140">
        <f t="shared" si="11"/>
        <v>10.5</v>
      </c>
      <c r="J36" s="36">
        <v>160.5</v>
      </c>
      <c r="K36" s="234" t="s">
        <v>205</v>
      </c>
      <c r="L36" s="243"/>
      <c r="M36" s="11">
        <f t="shared" si="1"/>
        <v>150</v>
      </c>
      <c r="N36" s="172">
        <f t="shared" si="2"/>
        <v>75</v>
      </c>
      <c r="O36" s="172">
        <f t="shared" si="3"/>
        <v>30</v>
      </c>
      <c r="P36" s="172">
        <f t="shared" si="4"/>
        <v>45</v>
      </c>
      <c r="Q36" s="73"/>
      <c r="R36" s="73"/>
      <c r="S36" s="73"/>
      <c r="T36" s="73"/>
      <c r="U36" s="73"/>
      <c r="V36" s="126" t="s">
        <v>113</v>
      </c>
      <c r="W36" s="127">
        <f>SUM(W26:W35)</f>
        <v>7486.9158878504668</v>
      </c>
      <c r="X36" s="127">
        <f t="shared" ref="X36:Y36" si="16">SUM(X26:X35)</f>
        <v>299.47663551401865</v>
      </c>
      <c r="Y36" s="127">
        <f t="shared" si="16"/>
        <v>7187.4392523364477</v>
      </c>
    </row>
    <row r="37" spans="1:25" ht="24" thickTop="1">
      <c r="A37" s="187">
        <v>34</v>
      </c>
      <c r="B37" s="185" t="s">
        <v>1241</v>
      </c>
      <c r="C37" s="246">
        <v>120000068510</v>
      </c>
      <c r="D37" s="233">
        <v>243846</v>
      </c>
      <c r="E37" s="234" t="s">
        <v>1242</v>
      </c>
      <c r="F37" s="234" t="s">
        <v>981</v>
      </c>
      <c r="G37" s="234" t="s">
        <v>1147</v>
      </c>
      <c r="H37" s="140">
        <f t="shared" si="10"/>
        <v>185.98130841121494</v>
      </c>
      <c r="I37" s="140">
        <f t="shared" si="11"/>
        <v>13.01869158878506</v>
      </c>
      <c r="J37" s="36">
        <v>199</v>
      </c>
      <c r="K37" s="234" t="s">
        <v>28</v>
      </c>
      <c r="L37" s="243"/>
      <c r="M37" s="11">
        <f t="shared" si="1"/>
        <v>185.98130841121494</v>
      </c>
      <c r="N37" s="172">
        <f t="shared" si="2"/>
        <v>92.990654205607484</v>
      </c>
      <c r="O37" s="172">
        <f t="shared" si="3"/>
        <v>37.196261682242977</v>
      </c>
      <c r="P37" s="172">
        <f t="shared" si="4"/>
        <v>55.794392523364479</v>
      </c>
    </row>
    <row r="38" spans="1:25">
      <c r="A38" s="187">
        <v>35</v>
      </c>
      <c r="B38" s="185" t="s">
        <v>1243</v>
      </c>
      <c r="C38" s="246">
        <v>120000068518</v>
      </c>
      <c r="D38" s="233">
        <v>243847</v>
      </c>
      <c r="E38" s="234" t="s">
        <v>1244</v>
      </c>
      <c r="F38" s="234" t="s">
        <v>1245</v>
      </c>
      <c r="G38" s="234" t="s">
        <v>1148</v>
      </c>
      <c r="H38" s="140">
        <f t="shared" si="10"/>
        <v>100</v>
      </c>
      <c r="I38" s="140">
        <f t="shared" si="11"/>
        <v>7</v>
      </c>
      <c r="J38" s="36">
        <v>107</v>
      </c>
      <c r="K38" s="234" t="s">
        <v>205</v>
      </c>
      <c r="L38" s="243"/>
      <c r="M38" s="11">
        <f t="shared" si="1"/>
        <v>100</v>
      </c>
      <c r="N38" s="172">
        <f t="shared" si="2"/>
        <v>50</v>
      </c>
      <c r="O38" s="172">
        <f t="shared" si="3"/>
        <v>20</v>
      </c>
      <c r="P38" s="172">
        <f t="shared" si="4"/>
        <v>30</v>
      </c>
    </row>
    <row r="39" spans="1:25">
      <c r="A39" s="187">
        <v>36</v>
      </c>
      <c r="B39" s="185" t="s">
        <v>1246</v>
      </c>
      <c r="C39" s="246">
        <v>120000068529</v>
      </c>
      <c r="D39" s="233">
        <v>243850</v>
      </c>
      <c r="E39" s="234" t="s">
        <v>1247</v>
      </c>
      <c r="F39" s="234" t="s">
        <v>1008</v>
      </c>
      <c r="G39" s="234" t="s">
        <v>1149</v>
      </c>
      <c r="H39" s="140">
        <f t="shared" si="10"/>
        <v>46.728971962616818</v>
      </c>
      <c r="I39" s="140">
        <f t="shared" si="11"/>
        <v>3.2710280373831822</v>
      </c>
      <c r="J39" s="36">
        <v>50</v>
      </c>
      <c r="K39" s="234" t="s">
        <v>205</v>
      </c>
      <c r="L39" s="243"/>
      <c r="M39" s="11">
        <f t="shared" si="1"/>
        <v>46.728971962616818</v>
      </c>
      <c r="N39" s="172">
        <f t="shared" si="2"/>
        <v>23.364485981308409</v>
      </c>
      <c r="O39" s="172">
        <f t="shared" si="3"/>
        <v>9.3457943925233664</v>
      </c>
      <c r="P39" s="172">
        <f t="shared" si="4"/>
        <v>14.018691588785046</v>
      </c>
    </row>
    <row r="40" spans="1:25">
      <c r="A40" s="187">
        <v>37</v>
      </c>
      <c r="B40" s="185" t="s">
        <v>1248</v>
      </c>
      <c r="C40" s="246">
        <v>120000068540</v>
      </c>
      <c r="D40" s="233">
        <v>243852</v>
      </c>
      <c r="E40" s="234" t="s">
        <v>1249</v>
      </c>
      <c r="F40" s="234" t="s">
        <v>1008</v>
      </c>
      <c r="G40" s="234" t="s">
        <v>1150</v>
      </c>
      <c r="H40" s="140">
        <f t="shared" si="10"/>
        <v>37.383177570093459</v>
      </c>
      <c r="I40" s="140">
        <f t="shared" si="11"/>
        <v>2.6168224299065415</v>
      </c>
      <c r="J40" s="36">
        <v>40</v>
      </c>
      <c r="K40" s="234" t="s">
        <v>205</v>
      </c>
      <c r="L40" s="243"/>
      <c r="M40" s="11">
        <f t="shared" si="1"/>
        <v>37.383177570093459</v>
      </c>
      <c r="N40" s="172">
        <f t="shared" si="2"/>
        <v>18.691588785046729</v>
      </c>
      <c r="O40" s="172">
        <f t="shared" si="3"/>
        <v>7.4766355140186889</v>
      </c>
      <c r="P40" s="172">
        <f t="shared" si="4"/>
        <v>11.214953271028037</v>
      </c>
    </row>
    <row r="41" spans="1:25">
      <c r="A41" s="187">
        <v>38</v>
      </c>
      <c r="B41" s="185" t="s">
        <v>1250</v>
      </c>
      <c r="C41" s="246">
        <v>120000068537</v>
      </c>
      <c r="D41" s="233">
        <v>243853</v>
      </c>
      <c r="E41" s="234" t="s">
        <v>1251</v>
      </c>
      <c r="F41" s="234" t="s">
        <v>1252</v>
      </c>
      <c r="G41" s="234" t="s">
        <v>1151</v>
      </c>
      <c r="H41" s="140">
        <f t="shared" si="10"/>
        <v>100</v>
      </c>
      <c r="I41" s="140">
        <f t="shared" si="11"/>
        <v>7</v>
      </c>
      <c r="J41" s="36">
        <v>107</v>
      </c>
      <c r="K41" s="234" t="s">
        <v>28</v>
      </c>
      <c r="L41" s="243"/>
      <c r="M41" s="11">
        <f t="shared" si="1"/>
        <v>100</v>
      </c>
      <c r="N41" s="172">
        <f t="shared" si="2"/>
        <v>50</v>
      </c>
      <c r="O41" s="172">
        <f t="shared" si="3"/>
        <v>20</v>
      </c>
      <c r="P41" s="172">
        <f t="shared" si="4"/>
        <v>30</v>
      </c>
    </row>
    <row r="42" spans="1:25">
      <c r="A42" s="187">
        <v>39</v>
      </c>
      <c r="B42" s="185" t="s">
        <v>1253</v>
      </c>
      <c r="C42" s="246">
        <v>120000068541</v>
      </c>
      <c r="D42" s="233">
        <v>243854</v>
      </c>
      <c r="E42" s="234" t="s">
        <v>1254</v>
      </c>
      <c r="F42" s="234" t="s">
        <v>981</v>
      </c>
      <c r="G42" s="234" t="s">
        <v>1152</v>
      </c>
      <c r="H42" s="140">
        <f t="shared" si="10"/>
        <v>100</v>
      </c>
      <c r="I42" s="140">
        <f t="shared" si="11"/>
        <v>7</v>
      </c>
      <c r="J42" s="36">
        <v>107</v>
      </c>
      <c r="K42" s="234" t="s">
        <v>28</v>
      </c>
      <c r="L42" s="243"/>
      <c r="M42" s="11">
        <f t="shared" si="1"/>
        <v>100</v>
      </c>
      <c r="N42" s="172">
        <f t="shared" si="2"/>
        <v>50</v>
      </c>
      <c r="O42" s="172">
        <f t="shared" si="3"/>
        <v>20</v>
      </c>
      <c r="P42" s="172">
        <f t="shared" si="4"/>
        <v>30</v>
      </c>
    </row>
    <row r="43" spans="1:25">
      <c r="A43" s="187">
        <v>40</v>
      </c>
      <c r="B43" s="185" t="s">
        <v>1255</v>
      </c>
      <c r="C43" s="246">
        <v>120000068539</v>
      </c>
      <c r="D43" s="233">
        <v>243854</v>
      </c>
      <c r="E43" s="234" t="s">
        <v>1256</v>
      </c>
      <c r="F43" s="234" t="s">
        <v>981</v>
      </c>
      <c r="G43" s="234" t="s">
        <v>1153</v>
      </c>
      <c r="H43" s="140">
        <f t="shared" si="10"/>
        <v>185.98130841121494</v>
      </c>
      <c r="I43" s="140">
        <f t="shared" si="11"/>
        <v>13.01869158878506</v>
      </c>
      <c r="J43" s="36">
        <v>199</v>
      </c>
      <c r="K43" s="234" t="s">
        <v>28</v>
      </c>
      <c r="L43" s="243"/>
      <c r="M43" s="11">
        <f t="shared" si="1"/>
        <v>185.98130841121494</v>
      </c>
      <c r="N43" s="172">
        <f t="shared" si="2"/>
        <v>92.990654205607484</v>
      </c>
      <c r="O43" s="172">
        <f t="shared" si="3"/>
        <v>37.196261682242977</v>
      </c>
      <c r="P43" s="172">
        <f t="shared" si="4"/>
        <v>55.794392523364479</v>
      </c>
    </row>
    <row r="44" spans="1:25">
      <c r="A44" s="187">
        <v>41</v>
      </c>
      <c r="B44" s="185" t="s">
        <v>1257</v>
      </c>
      <c r="C44" s="246">
        <v>120000068542</v>
      </c>
      <c r="D44" s="233">
        <v>243854</v>
      </c>
      <c r="E44" s="234" t="s">
        <v>1258</v>
      </c>
      <c r="F44" s="234" t="s">
        <v>981</v>
      </c>
      <c r="G44" s="234" t="s">
        <v>1154</v>
      </c>
      <c r="H44" s="140">
        <f t="shared" si="10"/>
        <v>185.98130841121494</v>
      </c>
      <c r="I44" s="140">
        <f t="shared" si="11"/>
        <v>13.01869158878506</v>
      </c>
      <c r="J44" s="36">
        <v>199</v>
      </c>
      <c r="K44" s="234" t="s">
        <v>205</v>
      </c>
      <c r="L44" s="243"/>
      <c r="M44" s="11">
        <f t="shared" si="1"/>
        <v>185.98130841121494</v>
      </c>
      <c r="N44" s="172">
        <f t="shared" si="2"/>
        <v>92.990654205607484</v>
      </c>
      <c r="O44" s="172">
        <f t="shared" si="3"/>
        <v>37.196261682242977</v>
      </c>
      <c r="P44" s="172">
        <f t="shared" si="4"/>
        <v>55.794392523364479</v>
      </c>
    </row>
    <row r="45" spans="1:25">
      <c r="A45" s="187">
        <v>42</v>
      </c>
      <c r="B45" s="185" t="s">
        <v>1259</v>
      </c>
      <c r="C45" s="246">
        <v>120000068556</v>
      </c>
      <c r="D45" s="233">
        <v>243857</v>
      </c>
      <c r="E45" s="185" t="s">
        <v>1260</v>
      </c>
      <c r="F45" s="185" t="s">
        <v>1052</v>
      </c>
      <c r="G45" s="234" t="s">
        <v>1155</v>
      </c>
      <c r="H45" s="140">
        <f t="shared" si="10"/>
        <v>233.64485981308411</v>
      </c>
      <c r="I45" s="140">
        <f t="shared" si="11"/>
        <v>16.355140186915889</v>
      </c>
      <c r="J45" s="14">
        <v>250</v>
      </c>
      <c r="K45" s="234" t="s">
        <v>205</v>
      </c>
      <c r="L45" s="243"/>
      <c r="M45" s="11">
        <f t="shared" si="1"/>
        <v>233.64485981308411</v>
      </c>
      <c r="N45" s="172">
        <f t="shared" si="2"/>
        <v>116.82242990654206</v>
      </c>
      <c r="O45" s="172">
        <f t="shared" si="3"/>
        <v>46.728971962616811</v>
      </c>
      <c r="P45" s="172">
        <f t="shared" si="4"/>
        <v>70.093457943925245</v>
      </c>
    </row>
    <row r="46" spans="1:25">
      <c r="A46" s="187">
        <v>43</v>
      </c>
      <c r="B46" s="185" t="s">
        <v>1261</v>
      </c>
      <c r="C46" s="246">
        <v>120000068547</v>
      </c>
      <c r="D46" s="233">
        <v>243857</v>
      </c>
      <c r="E46" s="185" t="s">
        <v>1262</v>
      </c>
      <c r="F46" s="234" t="s">
        <v>1263</v>
      </c>
      <c r="G46" s="234" t="s">
        <v>1156</v>
      </c>
      <c r="H46" s="140">
        <f t="shared" si="10"/>
        <v>327.10280373831773</v>
      </c>
      <c r="I46" s="140">
        <f t="shared" si="11"/>
        <v>22.897196261682268</v>
      </c>
      <c r="J46" s="36">
        <v>350</v>
      </c>
      <c r="K46" s="234" t="s">
        <v>205</v>
      </c>
      <c r="L46" s="243"/>
      <c r="M46" s="11">
        <f t="shared" si="1"/>
        <v>327.10280373831773</v>
      </c>
      <c r="N46" s="172">
        <f t="shared" si="2"/>
        <v>163.55140186915887</v>
      </c>
      <c r="O46" s="172">
        <f t="shared" si="3"/>
        <v>65.420560747663558</v>
      </c>
      <c r="P46" s="172">
        <f t="shared" si="4"/>
        <v>98.130841121495308</v>
      </c>
    </row>
    <row r="47" spans="1:25">
      <c r="A47" s="187">
        <v>44</v>
      </c>
      <c r="B47" s="185" t="s">
        <v>1264</v>
      </c>
      <c r="C47" s="246">
        <v>120000068551</v>
      </c>
      <c r="D47" s="233">
        <v>243860</v>
      </c>
      <c r="E47" s="234" t="s">
        <v>1265</v>
      </c>
      <c r="F47" s="234" t="s">
        <v>1266</v>
      </c>
      <c r="G47" s="234" t="s">
        <v>1157</v>
      </c>
      <c r="H47" s="140">
        <f t="shared" si="10"/>
        <v>93.457943925233636</v>
      </c>
      <c r="I47" s="140">
        <f t="shared" si="11"/>
        <v>6.5420560747663643</v>
      </c>
      <c r="J47" s="36">
        <v>100</v>
      </c>
      <c r="K47" s="171" t="s">
        <v>654</v>
      </c>
      <c r="L47" s="243"/>
      <c r="M47" s="11">
        <f t="shared" si="1"/>
        <v>93.457943925233636</v>
      </c>
      <c r="N47" s="172">
        <f t="shared" si="2"/>
        <v>46.728971962616818</v>
      </c>
      <c r="O47" s="172">
        <f t="shared" si="3"/>
        <v>18.691588785046733</v>
      </c>
      <c r="P47" s="172">
        <f t="shared" si="4"/>
        <v>28.037383177570092</v>
      </c>
    </row>
    <row r="48" spans="1:25">
      <c r="A48" s="187">
        <v>45</v>
      </c>
      <c r="B48" s="185" t="s">
        <v>1267</v>
      </c>
      <c r="C48" s="246">
        <v>120000068552</v>
      </c>
      <c r="D48" s="233">
        <v>243860</v>
      </c>
      <c r="E48" s="234" t="s">
        <v>1268</v>
      </c>
      <c r="F48" s="234" t="s">
        <v>1269</v>
      </c>
      <c r="G48" s="234" t="s">
        <v>1158</v>
      </c>
      <c r="H48" s="140">
        <f t="shared" si="10"/>
        <v>185.98130841121494</v>
      </c>
      <c r="I48" s="140">
        <f t="shared" si="11"/>
        <v>13.01869158878506</v>
      </c>
      <c r="J48" s="36">
        <v>199</v>
      </c>
      <c r="K48" s="234" t="s">
        <v>205</v>
      </c>
      <c r="L48" s="243"/>
      <c r="M48" s="11">
        <f t="shared" si="1"/>
        <v>185.98130841121494</v>
      </c>
      <c r="N48" s="172">
        <f t="shared" si="2"/>
        <v>92.990654205607484</v>
      </c>
      <c r="O48" s="172">
        <f t="shared" si="3"/>
        <v>37.196261682242977</v>
      </c>
      <c r="P48" s="172">
        <f t="shared" si="4"/>
        <v>55.794392523364479</v>
      </c>
    </row>
    <row r="49" spans="1:16">
      <c r="A49" s="187">
        <v>46</v>
      </c>
      <c r="B49" s="185" t="s">
        <v>1270</v>
      </c>
      <c r="C49" s="246">
        <v>120000068550</v>
      </c>
      <c r="D49" s="233">
        <v>243861</v>
      </c>
      <c r="E49" s="234" t="s">
        <v>1271</v>
      </c>
      <c r="F49" s="234" t="s">
        <v>992</v>
      </c>
      <c r="G49" s="234" t="s">
        <v>1159</v>
      </c>
      <c r="H49" s="140">
        <f t="shared" si="10"/>
        <v>150</v>
      </c>
      <c r="I49" s="140">
        <f t="shared" si="11"/>
        <v>10.5</v>
      </c>
      <c r="J49" s="36">
        <v>160.5</v>
      </c>
      <c r="K49" s="234" t="s">
        <v>25</v>
      </c>
      <c r="L49" s="243"/>
      <c r="M49" s="11">
        <f t="shared" si="1"/>
        <v>150</v>
      </c>
      <c r="N49" s="172">
        <f t="shared" si="2"/>
        <v>75</v>
      </c>
      <c r="O49" s="172">
        <f t="shared" si="3"/>
        <v>30</v>
      </c>
      <c r="P49" s="172">
        <f t="shared" si="4"/>
        <v>45</v>
      </c>
    </row>
    <row r="50" spans="1:16">
      <c r="A50" s="187">
        <v>47</v>
      </c>
      <c r="B50" s="185" t="s">
        <v>1272</v>
      </c>
      <c r="C50" s="246">
        <v>120000065900</v>
      </c>
      <c r="D50" s="233">
        <v>243861</v>
      </c>
      <c r="E50" s="234" t="s">
        <v>1273</v>
      </c>
      <c r="F50" s="234" t="s">
        <v>1274</v>
      </c>
      <c r="G50" s="234" t="s">
        <v>1160</v>
      </c>
      <c r="H50" s="140">
        <f t="shared" si="10"/>
        <v>150</v>
      </c>
      <c r="I50" s="140">
        <f t="shared" si="11"/>
        <v>10.5</v>
      </c>
      <c r="J50" s="36">
        <v>160.5</v>
      </c>
      <c r="K50" s="234" t="s">
        <v>205</v>
      </c>
      <c r="L50" s="243"/>
      <c r="M50" s="11">
        <f t="shared" si="1"/>
        <v>150</v>
      </c>
      <c r="N50" s="172">
        <f t="shared" si="2"/>
        <v>75</v>
      </c>
      <c r="O50" s="172">
        <f t="shared" si="3"/>
        <v>30</v>
      </c>
      <c r="P50" s="172">
        <f t="shared" si="4"/>
        <v>45</v>
      </c>
    </row>
    <row r="52" spans="1:16">
      <c r="H52" s="202">
        <f>SUM(H4:H51)</f>
        <v>7486.9158878504659</v>
      </c>
      <c r="I52" s="202">
        <f>SUM(I4:I51)</f>
        <v>524.08411214953298</v>
      </c>
      <c r="J52" s="202">
        <f>SUM(J4:J51)</f>
        <v>8011</v>
      </c>
      <c r="K52" s="202"/>
      <c r="L52" s="202">
        <f>SUM(L4:L51)</f>
        <v>0</v>
      </c>
      <c r="M52" s="202">
        <f>SUM(M4:M51)</f>
        <v>7486.9158878504659</v>
      </c>
      <c r="N52" s="202">
        <f>SUM(N4:N51)</f>
        <v>3743.4579439252334</v>
      </c>
      <c r="O52" s="202">
        <f>SUM(O4:O51)</f>
        <v>1497.3831775700933</v>
      </c>
      <c r="P52" s="202">
        <f>SUM(P4:P51)</f>
        <v>2246.0747663551392</v>
      </c>
    </row>
    <row r="68" spans="2:3">
      <c r="B68" s="183"/>
      <c r="C68" s="182"/>
    </row>
  </sheetData>
  <mergeCells count="36">
    <mergeCell ref="A1:Y1"/>
    <mergeCell ref="A2:A3"/>
    <mergeCell ref="B2:B3"/>
    <mergeCell ref="C2:C3"/>
    <mergeCell ref="D2:D3"/>
    <mergeCell ref="F2:F3"/>
    <mergeCell ref="G2:G3"/>
    <mergeCell ref="H2:H3"/>
    <mergeCell ref="I2:I3"/>
    <mergeCell ref="J2:J3"/>
    <mergeCell ref="E2:E3"/>
    <mergeCell ref="R20:S20"/>
    <mergeCell ref="R24:Y24"/>
    <mergeCell ref="R10:S10"/>
    <mergeCell ref="R11:S11"/>
    <mergeCell ref="R12:S12"/>
    <mergeCell ref="R13:S13"/>
    <mergeCell ref="R14:S14"/>
    <mergeCell ref="R15:S15"/>
    <mergeCell ref="R16:S16"/>
    <mergeCell ref="R17:S17"/>
    <mergeCell ref="R18:S18"/>
    <mergeCell ref="R19:S19"/>
    <mergeCell ref="R9:S9"/>
    <mergeCell ref="K2:K3"/>
    <mergeCell ref="M2:M3"/>
    <mergeCell ref="N2:N3"/>
    <mergeCell ref="O2:O3"/>
    <mergeCell ref="P2:P3"/>
    <mergeCell ref="R4:S4"/>
    <mergeCell ref="R5:S5"/>
    <mergeCell ref="R6:S6"/>
    <mergeCell ref="R7:S7"/>
    <mergeCell ref="R8:S8"/>
    <mergeCell ref="R2:S2"/>
    <mergeCell ref="R3:S3"/>
  </mergeCells>
  <pageMargins left="0.31496062992125984" right="0.11811023622047245" top="0.35433070866141736" bottom="0.15748031496062992" header="0.31496062992125984" footer="0.31496062992125984"/>
  <pageSetup paperSize="9" scale="4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27F2-74A0-4EB3-9B0A-8E2FC47FE0A9}">
  <dimension ref="A1:AC68"/>
  <sheetViews>
    <sheetView tabSelected="1" view="pageBreakPreview" topLeftCell="D7" zoomScale="60" zoomScaleNormal="80" workbookViewId="0">
      <selection activeCell="G17" sqref="G17"/>
    </sheetView>
  </sheetViews>
  <sheetFormatPr defaultRowHeight="23.4"/>
  <cols>
    <col min="1" max="1" width="5.6640625" style="182" bestFit="1" customWidth="1"/>
    <col min="2" max="2" width="26" style="182" bestFit="1" customWidth="1"/>
    <col min="3" max="3" width="15.5546875" style="183" customWidth="1"/>
    <col min="4" max="4" width="11.21875" style="182" bestFit="1" customWidth="1"/>
    <col min="5" max="5" width="27.77734375" style="182" customWidth="1"/>
    <col min="6" max="6" width="21.6640625" style="182" customWidth="1"/>
    <col min="7" max="7" width="20.109375" style="182" customWidth="1"/>
    <col min="8" max="8" width="13.109375" style="182" customWidth="1"/>
    <col min="9" max="9" width="7.77734375" style="182" bestFit="1" customWidth="1"/>
    <col min="10" max="10" width="15.5546875" style="182" bestFit="1" customWidth="1"/>
    <col min="11" max="11" width="25.21875" style="182" customWidth="1"/>
    <col min="12" max="12" width="2.44140625" style="182" customWidth="1"/>
    <col min="13" max="13" width="12" style="182" customWidth="1"/>
    <col min="14" max="14" width="11.77734375" style="182" customWidth="1"/>
    <col min="15" max="15" width="15.109375" style="182" customWidth="1"/>
    <col min="16" max="16" width="10" style="182" bestFit="1" customWidth="1"/>
    <col min="17" max="17" width="2.5546875" style="182" customWidth="1"/>
    <col min="18" max="18" width="4.33203125" style="182" bestFit="1" customWidth="1"/>
    <col min="19" max="19" width="31.44140625" style="182" bestFit="1" customWidth="1"/>
    <col min="20" max="20" width="21.77734375" style="182" bestFit="1" customWidth="1"/>
    <col min="21" max="21" width="13.109375" style="182" bestFit="1" customWidth="1"/>
    <col min="22" max="22" width="8" style="182" bestFit="1" customWidth="1"/>
    <col min="23" max="23" width="9.6640625" style="182" bestFit="1" customWidth="1"/>
    <col min="24" max="24" width="10.5546875" style="182" bestFit="1" customWidth="1"/>
    <col min="25" max="25" width="11.109375" style="182" bestFit="1" customWidth="1"/>
    <col min="26" max="16384" width="8.88671875" style="182"/>
  </cols>
  <sheetData>
    <row r="1" spans="1:29" ht="34.200000000000003" customHeight="1">
      <c r="A1" s="278" t="s">
        <v>1276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05"/>
      <c r="M1" s="305"/>
      <c r="N1" s="305"/>
      <c r="O1" s="305"/>
      <c r="P1" s="305"/>
      <c r="Q1" s="305"/>
      <c r="R1" s="305"/>
      <c r="S1" s="305"/>
      <c r="T1" s="305"/>
      <c r="U1" s="305"/>
      <c r="V1" s="305"/>
      <c r="W1" s="305"/>
      <c r="X1" s="305"/>
      <c r="Y1" s="305"/>
      <c r="Z1" s="116"/>
      <c r="AA1" s="116"/>
      <c r="AB1" s="116"/>
      <c r="AC1" s="116"/>
    </row>
    <row r="2" spans="1:29" ht="24" customHeight="1">
      <c r="A2" s="280" t="s">
        <v>1</v>
      </c>
      <c r="B2" s="297" t="s">
        <v>2</v>
      </c>
      <c r="C2" s="299" t="s">
        <v>3</v>
      </c>
      <c r="D2" s="300" t="s">
        <v>4</v>
      </c>
      <c r="E2" s="286" t="s">
        <v>1309</v>
      </c>
      <c r="F2" s="286" t="s">
        <v>918</v>
      </c>
      <c r="G2" s="297" t="s">
        <v>6</v>
      </c>
      <c r="H2" s="298" t="s">
        <v>7</v>
      </c>
      <c r="I2" s="298" t="s">
        <v>8</v>
      </c>
      <c r="J2" s="298" t="s">
        <v>9</v>
      </c>
      <c r="K2" s="298" t="s">
        <v>10</v>
      </c>
      <c r="L2" s="54"/>
      <c r="M2" s="291" t="s">
        <v>11</v>
      </c>
      <c r="N2" s="291" t="s">
        <v>12</v>
      </c>
      <c r="O2" s="291" t="s">
        <v>13</v>
      </c>
      <c r="P2" s="291" t="s">
        <v>14</v>
      </c>
      <c r="Q2" s="54"/>
      <c r="R2" s="290" t="s">
        <v>15</v>
      </c>
      <c r="S2" s="290"/>
      <c r="T2" s="55">
        <f>SUM(M35)</f>
        <v>4450.9345794392511</v>
      </c>
      <c r="U2" s="3"/>
      <c r="V2" s="3"/>
      <c r="W2" s="3"/>
      <c r="X2" s="3"/>
      <c r="Y2" s="54"/>
    </row>
    <row r="3" spans="1:29" ht="24" customHeight="1">
      <c r="A3" s="281"/>
      <c r="B3" s="297"/>
      <c r="C3" s="299"/>
      <c r="D3" s="300"/>
      <c r="E3" s="287"/>
      <c r="F3" s="287"/>
      <c r="G3" s="297"/>
      <c r="H3" s="298"/>
      <c r="I3" s="298"/>
      <c r="J3" s="298"/>
      <c r="K3" s="298"/>
      <c r="L3" s="54"/>
      <c r="M3" s="292"/>
      <c r="N3" s="292"/>
      <c r="O3" s="292"/>
      <c r="P3" s="292"/>
      <c r="Q3" s="54"/>
      <c r="R3" s="290" t="s">
        <v>16</v>
      </c>
      <c r="S3" s="290"/>
      <c r="T3" s="55">
        <f>SUM(N35)</f>
        <v>2225.4672897196256</v>
      </c>
      <c r="U3" s="3"/>
      <c r="V3" s="3"/>
      <c r="W3" s="3"/>
      <c r="X3" s="3"/>
      <c r="Y3" s="54"/>
    </row>
    <row r="4" spans="1:29" ht="24" customHeight="1">
      <c r="A4" s="187">
        <v>1</v>
      </c>
      <c r="B4" s="10" t="s">
        <v>1310</v>
      </c>
      <c r="C4" s="310">
        <v>120000068561</v>
      </c>
      <c r="D4" s="253">
        <v>243852</v>
      </c>
      <c r="E4" s="10" t="s">
        <v>1340</v>
      </c>
      <c r="F4" s="10" t="s">
        <v>1341</v>
      </c>
      <c r="G4" s="234" t="s">
        <v>1279</v>
      </c>
      <c r="H4" s="140">
        <f t="shared" ref="H4" si="0">J4/1.07</f>
        <v>280.37383177570092</v>
      </c>
      <c r="I4" s="140">
        <f t="shared" ref="I4" si="1">J4-H4</f>
        <v>19.626168224299079</v>
      </c>
      <c r="J4" s="36">
        <v>300</v>
      </c>
      <c r="K4" s="250" t="s">
        <v>25</v>
      </c>
      <c r="L4" s="188"/>
      <c r="M4" s="11">
        <f t="shared" ref="M4:M33" si="2">H4</f>
        <v>280.37383177570092</v>
      </c>
      <c r="N4" s="172">
        <f t="shared" ref="N4:N33" si="3">M4-(M4*50/100)</f>
        <v>140.18691588785046</v>
      </c>
      <c r="O4" s="172">
        <f t="shared" ref="O4:O33" si="4">M4-(M4*80/100)</f>
        <v>56.074766355140184</v>
      </c>
      <c r="P4" s="172">
        <f t="shared" ref="P4:P33" si="5">M4-(M4*70/100)</f>
        <v>84.112149532710276</v>
      </c>
      <c r="Q4" s="54"/>
      <c r="R4" s="301" t="s">
        <v>21</v>
      </c>
      <c r="S4" s="301"/>
      <c r="T4" s="58">
        <f>T3*15/100</f>
        <v>333.82009345794381</v>
      </c>
      <c r="U4" s="3"/>
      <c r="V4" s="3"/>
      <c r="W4" s="3"/>
      <c r="X4" s="3"/>
      <c r="Y4" s="54"/>
    </row>
    <row r="5" spans="1:29" ht="24" customHeight="1">
      <c r="A5" s="187">
        <v>2</v>
      </c>
      <c r="B5" s="10" t="s">
        <v>1311</v>
      </c>
      <c r="C5" s="150">
        <v>120000068544</v>
      </c>
      <c r="D5" s="253">
        <v>243860</v>
      </c>
      <c r="E5" s="250" t="s">
        <v>1342</v>
      </c>
      <c r="F5" s="250" t="s">
        <v>1343</v>
      </c>
      <c r="G5" s="234" t="s">
        <v>1280</v>
      </c>
      <c r="H5" s="140">
        <f t="shared" ref="H5:H33" si="6">J5/1.07</f>
        <v>150</v>
      </c>
      <c r="I5" s="140">
        <f t="shared" ref="I5:I33" si="7">J5-H5</f>
        <v>10.5</v>
      </c>
      <c r="J5" s="36">
        <v>160.5</v>
      </c>
      <c r="K5" s="249" t="s">
        <v>205</v>
      </c>
      <c r="L5" s="188"/>
      <c r="M5" s="11">
        <f t="shared" si="2"/>
        <v>150</v>
      </c>
      <c r="N5" s="172">
        <f t="shared" si="3"/>
        <v>75</v>
      </c>
      <c r="O5" s="172">
        <f t="shared" si="4"/>
        <v>30</v>
      </c>
      <c r="P5" s="172">
        <f t="shared" si="5"/>
        <v>45</v>
      </c>
      <c r="Q5" s="54"/>
      <c r="R5" s="301" t="s">
        <v>25</v>
      </c>
      <c r="S5" s="301"/>
      <c r="T5" s="58">
        <f>T3*15/100</f>
        <v>333.82009345794381</v>
      </c>
      <c r="U5" s="3"/>
      <c r="V5" s="3"/>
      <c r="W5" s="3"/>
      <c r="X5" s="3"/>
      <c r="Y5" s="54"/>
    </row>
    <row r="6" spans="1:29" ht="24" customHeight="1">
      <c r="A6" s="187">
        <v>3</v>
      </c>
      <c r="B6" s="10" t="s">
        <v>1312</v>
      </c>
      <c r="C6" s="150">
        <v>120000068549</v>
      </c>
      <c r="D6" s="253">
        <v>243861</v>
      </c>
      <c r="E6" s="250" t="s">
        <v>1344</v>
      </c>
      <c r="F6" s="250" t="s">
        <v>1345</v>
      </c>
      <c r="G6" s="234" t="s">
        <v>1281</v>
      </c>
      <c r="H6" s="140">
        <f t="shared" si="6"/>
        <v>100</v>
      </c>
      <c r="I6" s="140">
        <f t="shared" si="7"/>
        <v>7</v>
      </c>
      <c r="J6" s="36">
        <v>107</v>
      </c>
      <c r="K6" s="250" t="s">
        <v>28</v>
      </c>
      <c r="L6" s="188"/>
      <c r="M6" s="11">
        <f t="shared" si="2"/>
        <v>100</v>
      </c>
      <c r="N6" s="172">
        <f t="shared" si="3"/>
        <v>50</v>
      </c>
      <c r="O6" s="172">
        <f t="shared" si="4"/>
        <v>20</v>
      </c>
      <c r="P6" s="172">
        <f t="shared" si="5"/>
        <v>30</v>
      </c>
      <c r="Q6" s="54"/>
      <c r="R6" s="301" t="s">
        <v>20</v>
      </c>
      <c r="S6" s="301"/>
      <c r="T6" s="58">
        <f>T3*15/100</f>
        <v>333.82009345794381</v>
      </c>
      <c r="U6" s="3"/>
      <c r="V6" s="3"/>
      <c r="W6" s="3"/>
      <c r="X6" s="3"/>
      <c r="Y6" s="54"/>
    </row>
    <row r="7" spans="1:29" ht="24" customHeight="1">
      <c r="A7" s="187">
        <v>4</v>
      </c>
      <c r="B7" s="10" t="s">
        <v>1313</v>
      </c>
      <c r="C7" s="150">
        <v>120000068557</v>
      </c>
      <c r="D7" s="253">
        <v>243862</v>
      </c>
      <c r="E7" s="250" t="s">
        <v>1346</v>
      </c>
      <c r="F7" s="250" t="s">
        <v>1376</v>
      </c>
      <c r="G7" s="234" t="s">
        <v>1282</v>
      </c>
      <c r="H7" s="140">
        <f t="shared" si="6"/>
        <v>100</v>
      </c>
      <c r="I7" s="140">
        <f t="shared" si="7"/>
        <v>7</v>
      </c>
      <c r="J7" s="251">
        <v>107</v>
      </c>
      <c r="K7" s="122" t="s">
        <v>205</v>
      </c>
      <c r="L7" s="188"/>
      <c r="M7" s="11">
        <f t="shared" si="2"/>
        <v>100</v>
      </c>
      <c r="N7" s="172">
        <f t="shared" si="3"/>
        <v>50</v>
      </c>
      <c r="O7" s="172">
        <f t="shared" si="4"/>
        <v>20</v>
      </c>
      <c r="P7" s="172">
        <f t="shared" si="5"/>
        <v>30</v>
      </c>
      <c r="Q7" s="54"/>
      <c r="R7" s="301" t="s">
        <v>32</v>
      </c>
      <c r="S7" s="301"/>
      <c r="T7" s="58">
        <f>T3*3/100</f>
        <v>66.764018691588774</v>
      </c>
      <c r="U7" s="3"/>
      <c r="V7" s="3"/>
      <c r="W7" s="3"/>
      <c r="X7" s="3"/>
      <c r="Y7" s="54"/>
    </row>
    <row r="8" spans="1:29" ht="24" customHeight="1">
      <c r="A8" s="187">
        <v>5</v>
      </c>
      <c r="B8" s="10" t="s">
        <v>1314</v>
      </c>
      <c r="C8" s="150">
        <v>120000067661</v>
      </c>
      <c r="D8" s="253">
        <v>243864</v>
      </c>
      <c r="E8" s="10" t="s">
        <v>1347</v>
      </c>
      <c r="F8" s="250" t="s">
        <v>1376</v>
      </c>
      <c r="G8" s="234" t="s">
        <v>1283</v>
      </c>
      <c r="H8" s="140">
        <f t="shared" si="6"/>
        <v>185.98130841121494</v>
      </c>
      <c r="I8" s="140">
        <f t="shared" si="7"/>
        <v>13.01869158878506</v>
      </c>
      <c r="J8" s="251">
        <v>199</v>
      </c>
      <c r="K8" s="122" t="s">
        <v>28</v>
      </c>
      <c r="L8" s="188"/>
      <c r="M8" s="11">
        <f t="shared" si="2"/>
        <v>185.98130841121494</v>
      </c>
      <c r="N8" s="172">
        <f t="shared" si="3"/>
        <v>92.990654205607484</v>
      </c>
      <c r="O8" s="172">
        <f t="shared" si="4"/>
        <v>37.196261682242977</v>
      </c>
      <c r="P8" s="172">
        <f t="shared" si="5"/>
        <v>55.794392523364479</v>
      </c>
      <c r="Q8" s="54"/>
      <c r="R8" s="301" t="s">
        <v>35</v>
      </c>
      <c r="S8" s="301"/>
      <c r="T8" s="58">
        <f>T3*52/100</f>
        <v>1157.2429906542054</v>
      </c>
      <c r="U8" s="3"/>
      <c r="V8" s="3"/>
      <c r="W8" s="3"/>
      <c r="X8" s="3"/>
      <c r="Y8" s="54"/>
    </row>
    <row r="9" spans="1:29" ht="24" customHeight="1">
      <c r="A9" s="187">
        <v>6</v>
      </c>
      <c r="B9" s="10" t="s">
        <v>1315</v>
      </c>
      <c r="C9" s="150">
        <v>120000068559</v>
      </c>
      <c r="D9" s="253">
        <v>243864</v>
      </c>
      <c r="E9" s="250" t="s">
        <v>1348</v>
      </c>
      <c r="F9" s="250" t="s">
        <v>1376</v>
      </c>
      <c r="G9" s="234" t="s">
        <v>1284</v>
      </c>
      <c r="H9" s="140">
        <f t="shared" si="6"/>
        <v>100</v>
      </c>
      <c r="I9" s="140">
        <f t="shared" si="7"/>
        <v>7</v>
      </c>
      <c r="J9" s="251">
        <v>107</v>
      </c>
      <c r="K9" s="122" t="s">
        <v>205</v>
      </c>
      <c r="L9" s="188"/>
      <c r="M9" s="11">
        <f t="shared" si="2"/>
        <v>100</v>
      </c>
      <c r="N9" s="172">
        <f t="shared" si="3"/>
        <v>50</v>
      </c>
      <c r="O9" s="172">
        <f t="shared" si="4"/>
        <v>20</v>
      </c>
      <c r="P9" s="172">
        <f t="shared" si="5"/>
        <v>30</v>
      </c>
      <c r="Q9" s="54"/>
      <c r="R9" s="290" t="s">
        <v>38</v>
      </c>
      <c r="S9" s="290"/>
      <c r="T9" s="55">
        <f>SUM(O35)</f>
        <v>890.18691588785009</v>
      </c>
      <c r="U9" s="3"/>
      <c r="V9" s="3"/>
      <c r="W9" s="3"/>
      <c r="X9" s="3"/>
      <c r="Y9" s="54"/>
    </row>
    <row r="10" spans="1:29" s="192" customFormat="1" ht="24" customHeight="1">
      <c r="A10" s="187">
        <v>7</v>
      </c>
      <c r="B10" s="254" t="s">
        <v>1316</v>
      </c>
      <c r="C10" s="150">
        <v>120000068562</v>
      </c>
      <c r="D10" s="253">
        <v>243864</v>
      </c>
      <c r="E10" s="250" t="s">
        <v>1349</v>
      </c>
      <c r="F10" s="255" t="s">
        <v>1350</v>
      </c>
      <c r="G10" s="234" t="s">
        <v>1285</v>
      </c>
      <c r="H10" s="140">
        <f t="shared" si="6"/>
        <v>280.37383177570092</v>
      </c>
      <c r="I10" s="140">
        <f t="shared" si="7"/>
        <v>19.626168224299079</v>
      </c>
      <c r="J10" s="251">
        <v>300</v>
      </c>
      <c r="K10" s="122" t="s">
        <v>205</v>
      </c>
      <c r="L10" s="188"/>
      <c r="M10" s="11">
        <f t="shared" si="2"/>
        <v>280.37383177570092</v>
      </c>
      <c r="N10" s="172">
        <f t="shared" si="3"/>
        <v>140.18691588785046</v>
      </c>
      <c r="O10" s="172">
        <f t="shared" si="4"/>
        <v>56.074766355140184</v>
      </c>
      <c r="P10" s="172">
        <f t="shared" si="5"/>
        <v>84.112149532710276</v>
      </c>
      <c r="Q10" s="1"/>
      <c r="R10" s="274" t="s">
        <v>41</v>
      </c>
      <c r="S10" s="274"/>
      <c r="T10" s="13">
        <f>SUM(T9)</f>
        <v>890.18691588785009</v>
      </c>
      <c r="U10" s="20"/>
      <c r="V10" s="20"/>
      <c r="W10" s="20"/>
      <c r="X10" s="20"/>
      <c r="Y10" s="1"/>
    </row>
    <row r="11" spans="1:29" ht="24" customHeight="1">
      <c r="A11" s="187">
        <v>8</v>
      </c>
      <c r="B11" s="250" t="s">
        <v>1317</v>
      </c>
      <c r="C11" s="150">
        <v>120000068565</v>
      </c>
      <c r="D11" s="253">
        <v>243865</v>
      </c>
      <c r="E11" s="250" t="s">
        <v>1351</v>
      </c>
      <c r="F11" s="250" t="s">
        <v>981</v>
      </c>
      <c r="G11" s="234" t="s">
        <v>1286</v>
      </c>
      <c r="H11" s="140">
        <f t="shared" si="6"/>
        <v>185.98130841121494</v>
      </c>
      <c r="I11" s="140">
        <f t="shared" si="7"/>
        <v>13.01869158878506</v>
      </c>
      <c r="J11" s="251">
        <v>199</v>
      </c>
      <c r="K11" s="122" t="s">
        <v>205</v>
      </c>
      <c r="L11" s="188"/>
      <c r="M11" s="11">
        <f t="shared" si="2"/>
        <v>185.98130841121494</v>
      </c>
      <c r="N11" s="172">
        <f t="shared" si="3"/>
        <v>92.990654205607484</v>
      </c>
      <c r="O11" s="172">
        <f t="shared" si="4"/>
        <v>37.196261682242977</v>
      </c>
      <c r="P11" s="172">
        <f t="shared" si="5"/>
        <v>55.794392523364479</v>
      </c>
      <c r="Q11" s="54"/>
      <c r="R11" s="290" t="s">
        <v>44</v>
      </c>
      <c r="S11" s="290"/>
      <c r="T11" s="55">
        <f>SUM(P35)</f>
        <v>1335.280373831775</v>
      </c>
      <c r="U11" s="3"/>
      <c r="V11" s="3"/>
      <c r="W11" s="3"/>
      <c r="X11" s="3"/>
      <c r="Y11" s="54"/>
    </row>
    <row r="12" spans="1:29" ht="24" customHeight="1">
      <c r="A12" s="187">
        <v>9</v>
      </c>
      <c r="B12" s="10" t="s">
        <v>1318</v>
      </c>
      <c r="C12" s="150">
        <v>120000059588</v>
      </c>
      <c r="D12" s="256">
        <v>243866</v>
      </c>
      <c r="E12" s="10" t="s">
        <v>1352</v>
      </c>
      <c r="F12" s="10" t="s">
        <v>1376</v>
      </c>
      <c r="G12" s="234" t="s">
        <v>1287</v>
      </c>
      <c r="H12" s="140">
        <f t="shared" si="6"/>
        <v>100</v>
      </c>
      <c r="I12" s="140">
        <f t="shared" si="7"/>
        <v>7</v>
      </c>
      <c r="J12" s="251">
        <v>107</v>
      </c>
      <c r="K12" s="122" t="s">
        <v>28</v>
      </c>
      <c r="L12" s="188"/>
      <c r="M12" s="11">
        <f t="shared" si="2"/>
        <v>100</v>
      </c>
      <c r="N12" s="172">
        <f t="shared" si="3"/>
        <v>50</v>
      </c>
      <c r="O12" s="172">
        <f t="shared" si="4"/>
        <v>20</v>
      </c>
      <c r="P12" s="172">
        <f t="shared" si="5"/>
        <v>30</v>
      </c>
      <c r="Q12" s="54"/>
      <c r="R12" s="301" t="s">
        <v>21</v>
      </c>
      <c r="S12" s="301"/>
      <c r="T12" s="62"/>
      <c r="U12" s="3"/>
      <c r="V12" s="3"/>
      <c r="W12" s="3"/>
      <c r="X12" s="3"/>
      <c r="Y12" s="54"/>
    </row>
    <row r="13" spans="1:29" ht="24" customHeight="1">
      <c r="A13" s="187">
        <v>10</v>
      </c>
      <c r="B13" s="250" t="s">
        <v>1319</v>
      </c>
      <c r="C13" s="150">
        <v>120000068569</v>
      </c>
      <c r="D13" s="253">
        <v>243867</v>
      </c>
      <c r="E13" s="250" t="s">
        <v>1353</v>
      </c>
      <c r="F13" s="250" t="s">
        <v>1376</v>
      </c>
      <c r="G13" s="234" t="s">
        <v>1288</v>
      </c>
      <c r="H13" s="140">
        <f t="shared" si="6"/>
        <v>100</v>
      </c>
      <c r="I13" s="140">
        <f t="shared" si="7"/>
        <v>7</v>
      </c>
      <c r="J13" s="251">
        <v>107</v>
      </c>
      <c r="K13" s="122" t="s">
        <v>205</v>
      </c>
      <c r="L13" s="188"/>
      <c r="M13" s="11">
        <f t="shared" si="2"/>
        <v>100</v>
      </c>
      <c r="N13" s="172">
        <f t="shared" si="3"/>
        <v>50</v>
      </c>
      <c r="O13" s="172">
        <f t="shared" si="4"/>
        <v>20</v>
      </c>
      <c r="P13" s="172">
        <f t="shared" si="5"/>
        <v>30</v>
      </c>
      <c r="Q13" s="54"/>
      <c r="R13" s="301" t="s">
        <v>25</v>
      </c>
      <c r="S13" s="301"/>
      <c r="T13" s="62">
        <f>SUM(P4,P19,P23)</f>
        <v>144.11214953271028</v>
      </c>
      <c r="U13" s="3"/>
      <c r="V13" s="3"/>
      <c r="W13" s="3"/>
      <c r="X13" s="3"/>
      <c r="Y13" s="54"/>
    </row>
    <row r="14" spans="1:29" ht="24" customHeight="1">
      <c r="A14" s="187">
        <v>11</v>
      </c>
      <c r="B14" s="250" t="s">
        <v>1320</v>
      </c>
      <c r="C14" s="150">
        <v>120000051712</v>
      </c>
      <c r="D14" s="253">
        <v>243868</v>
      </c>
      <c r="E14" s="250" t="s">
        <v>1377</v>
      </c>
      <c r="F14" s="250" t="s">
        <v>1354</v>
      </c>
      <c r="G14" s="234" t="s">
        <v>1289</v>
      </c>
      <c r="H14" s="140">
        <f t="shared" si="6"/>
        <v>100</v>
      </c>
      <c r="I14" s="140">
        <f t="shared" si="7"/>
        <v>7</v>
      </c>
      <c r="J14" s="251">
        <v>107</v>
      </c>
      <c r="K14" s="122" t="s">
        <v>205</v>
      </c>
      <c r="L14" s="188"/>
      <c r="M14" s="11">
        <f t="shared" si="2"/>
        <v>100</v>
      </c>
      <c r="N14" s="172">
        <f t="shared" si="3"/>
        <v>50</v>
      </c>
      <c r="O14" s="172">
        <f t="shared" si="4"/>
        <v>20</v>
      </c>
      <c r="P14" s="172">
        <f t="shared" si="5"/>
        <v>30</v>
      </c>
      <c r="Q14" s="54"/>
      <c r="R14" s="301" t="s">
        <v>20</v>
      </c>
      <c r="S14" s="301"/>
      <c r="T14" s="62">
        <f>SUM(P6,P8,P12,P16:P18,P22,P25,P27,P29:P30,P32:P33)</f>
        <v>570.56074766355141</v>
      </c>
      <c r="U14" s="3"/>
      <c r="V14" s="3"/>
      <c r="W14" s="3"/>
      <c r="X14" s="3"/>
      <c r="Y14" s="54"/>
    </row>
    <row r="15" spans="1:29" ht="24" customHeight="1">
      <c r="A15" s="187">
        <v>12</v>
      </c>
      <c r="B15" s="250" t="s">
        <v>1321</v>
      </c>
      <c r="C15" s="150">
        <v>120000068570</v>
      </c>
      <c r="D15" s="253">
        <v>243868</v>
      </c>
      <c r="E15" s="250" t="s">
        <v>1355</v>
      </c>
      <c r="F15" s="250" t="s">
        <v>1266</v>
      </c>
      <c r="G15" s="234" t="s">
        <v>1290</v>
      </c>
      <c r="H15" s="140">
        <f t="shared" si="6"/>
        <v>100</v>
      </c>
      <c r="I15" s="140">
        <f t="shared" si="7"/>
        <v>7</v>
      </c>
      <c r="J15" s="251">
        <v>107</v>
      </c>
      <c r="K15" s="165" t="s">
        <v>654</v>
      </c>
      <c r="L15" s="188"/>
      <c r="M15" s="11">
        <f t="shared" si="2"/>
        <v>100</v>
      </c>
      <c r="N15" s="172">
        <f t="shared" si="3"/>
        <v>50</v>
      </c>
      <c r="O15" s="172">
        <f t="shared" si="4"/>
        <v>20</v>
      </c>
      <c r="P15" s="172">
        <f t="shared" si="5"/>
        <v>30</v>
      </c>
      <c r="Q15" s="54"/>
      <c r="R15" s="301" t="s">
        <v>32</v>
      </c>
      <c r="S15" s="301"/>
      <c r="T15" s="62">
        <f>SUM(P20)</f>
        <v>60</v>
      </c>
      <c r="U15" s="3"/>
      <c r="V15" s="3"/>
      <c r="W15" s="3"/>
      <c r="X15" s="3"/>
      <c r="Y15" s="54"/>
    </row>
    <row r="16" spans="1:29" ht="24" customHeight="1">
      <c r="A16" s="187">
        <v>13</v>
      </c>
      <c r="B16" s="250" t="s">
        <v>1322</v>
      </c>
      <c r="C16" s="150">
        <v>120000068571</v>
      </c>
      <c r="D16" s="253">
        <v>243868</v>
      </c>
      <c r="E16" s="250" t="s">
        <v>1356</v>
      </c>
      <c r="F16" s="250" t="s">
        <v>1376</v>
      </c>
      <c r="G16" s="234" t="s">
        <v>1291</v>
      </c>
      <c r="H16" s="140">
        <f t="shared" si="6"/>
        <v>100</v>
      </c>
      <c r="I16" s="140">
        <f t="shared" si="7"/>
        <v>7</v>
      </c>
      <c r="J16" s="251">
        <v>107</v>
      </c>
      <c r="K16" s="122" t="s">
        <v>28</v>
      </c>
      <c r="L16" s="188"/>
      <c r="M16" s="11">
        <f t="shared" si="2"/>
        <v>100</v>
      </c>
      <c r="N16" s="172">
        <f t="shared" si="3"/>
        <v>50</v>
      </c>
      <c r="O16" s="172">
        <f t="shared" si="4"/>
        <v>20</v>
      </c>
      <c r="P16" s="172">
        <f t="shared" si="5"/>
        <v>30</v>
      </c>
      <c r="Q16" s="54"/>
      <c r="R16" s="301" t="s">
        <v>41</v>
      </c>
      <c r="S16" s="301"/>
      <c r="T16" s="62">
        <f>SUM(P5,P7,P9:P11,P13:P14,P21,P24,P26,P28,P31)</f>
        <v>530.60747663551399</v>
      </c>
      <c r="U16" s="3"/>
      <c r="V16" s="3"/>
      <c r="W16" s="3"/>
      <c r="X16" s="3"/>
      <c r="Y16" s="54"/>
    </row>
    <row r="17" spans="1:25" ht="24" customHeight="1">
      <c r="A17" s="187">
        <v>14</v>
      </c>
      <c r="B17" s="250" t="s">
        <v>1323</v>
      </c>
      <c r="C17" s="150">
        <v>120000068575</v>
      </c>
      <c r="D17" s="253">
        <v>243870</v>
      </c>
      <c r="E17" s="250" t="s">
        <v>1357</v>
      </c>
      <c r="F17" s="250" t="s">
        <v>1376</v>
      </c>
      <c r="G17" s="234" t="s">
        <v>1292</v>
      </c>
      <c r="H17" s="140">
        <f t="shared" si="6"/>
        <v>100</v>
      </c>
      <c r="I17" s="140">
        <f t="shared" si="7"/>
        <v>7</v>
      </c>
      <c r="J17" s="251">
        <v>107</v>
      </c>
      <c r="K17" s="122" t="s">
        <v>28</v>
      </c>
      <c r="L17" s="188"/>
      <c r="M17" s="11">
        <f t="shared" si="2"/>
        <v>100</v>
      </c>
      <c r="N17" s="172">
        <f t="shared" si="3"/>
        <v>50</v>
      </c>
      <c r="O17" s="172">
        <f t="shared" si="4"/>
        <v>20</v>
      </c>
      <c r="P17" s="172">
        <f t="shared" si="5"/>
        <v>30</v>
      </c>
      <c r="Q17" s="54"/>
      <c r="R17" s="308" t="s">
        <v>58</v>
      </c>
      <c r="S17" s="309"/>
      <c r="T17" s="62"/>
      <c r="U17" s="3"/>
      <c r="V17" s="3"/>
      <c r="W17" s="3"/>
      <c r="X17" s="3"/>
      <c r="Y17" s="54"/>
    </row>
    <row r="18" spans="1:25" ht="24" customHeight="1">
      <c r="A18" s="187">
        <v>15</v>
      </c>
      <c r="B18" s="250" t="s">
        <v>1324</v>
      </c>
      <c r="C18" s="150">
        <v>120000068576</v>
      </c>
      <c r="D18" s="253">
        <v>243870</v>
      </c>
      <c r="E18" s="250" t="s">
        <v>1358</v>
      </c>
      <c r="F18" s="250" t="s">
        <v>1376</v>
      </c>
      <c r="G18" s="234" t="s">
        <v>1293</v>
      </c>
      <c r="H18" s="140">
        <f t="shared" si="6"/>
        <v>100</v>
      </c>
      <c r="I18" s="140">
        <f t="shared" si="7"/>
        <v>7</v>
      </c>
      <c r="J18" s="251">
        <v>107</v>
      </c>
      <c r="K18" s="122" t="s">
        <v>28</v>
      </c>
      <c r="L18" s="188"/>
      <c r="M18" s="11">
        <f t="shared" si="2"/>
        <v>100</v>
      </c>
      <c r="N18" s="172">
        <f t="shared" si="3"/>
        <v>50</v>
      </c>
      <c r="O18" s="172">
        <f t="shared" si="4"/>
        <v>20</v>
      </c>
      <c r="P18" s="172">
        <f t="shared" si="5"/>
        <v>30</v>
      </c>
      <c r="Q18" s="54"/>
      <c r="R18" s="306" t="s">
        <v>80</v>
      </c>
      <c r="S18" s="307"/>
      <c r="T18" s="62"/>
      <c r="U18" s="3"/>
      <c r="V18" s="3"/>
      <c r="W18" s="3"/>
      <c r="X18" s="3"/>
      <c r="Y18" s="54"/>
    </row>
    <row r="19" spans="1:25" ht="24" customHeight="1">
      <c r="A19" s="187">
        <v>16</v>
      </c>
      <c r="B19" s="10" t="s">
        <v>1325</v>
      </c>
      <c r="C19" s="150">
        <v>120000068580</v>
      </c>
      <c r="D19" s="256">
        <v>243872</v>
      </c>
      <c r="E19" s="10" t="s">
        <v>1359</v>
      </c>
      <c r="F19" s="250" t="s">
        <v>1376</v>
      </c>
      <c r="G19" s="234" t="s">
        <v>1294</v>
      </c>
      <c r="H19" s="140">
        <f t="shared" si="6"/>
        <v>100</v>
      </c>
      <c r="I19" s="140">
        <f t="shared" si="7"/>
        <v>7</v>
      </c>
      <c r="J19" s="251">
        <v>107</v>
      </c>
      <c r="K19" s="122" t="s">
        <v>25</v>
      </c>
      <c r="L19" s="188"/>
      <c r="M19" s="11">
        <f t="shared" si="2"/>
        <v>100</v>
      </c>
      <c r="N19" s="172">
        <f t="shared" si="3"/>
        <v>50</v>
      </c>
      <c r="O19" s="172">
        <f t="shared" si="4"/>
        <v>20</v>
      </c>
      <c r="P19" s="172">
        <f t="shared" si="5"/>
        <v>30</v>
      </c>
      <c r="Q19" s="54"/>
      <c r="R19" s="306" t="s">
        <v>651</v>
      </c>
      <c r="S19" s="307"/>
      <c r="T19" s="62"/>
      <c r="U19" s="3"/>
      <c r="V19" s="3"/>
      <c r="W19" s="3"/>
      <c r="X19" s="3"/>
      <c r="Y19" s="54"/>
    </row>
    <row r="20" spans="1:25" ht="24" customHeight="1">
      <c r="A20" s="187">
        <v>17</v>
      </c>
      <c r="B20" s="10" t="s">
        <v>1326</v>
      </c>
      <c r="C20" s="150">
        <v>120000068589</v>
      </c>
      <c r="D20" s="256">
        <v>243872</v>
      </c>
      <c r="E20" s="10" t="s">
        <v>1360</v>
      </c>
      <c r="F20" s="10" t="s">
        <v>1361</v>
      </c>
      <c r="G20" s="234" t="s">
        <v>1295</v>
      </c>
      <c r="H20" s="140">
        <f t="shared" si="6"/>
        <v>200</v>
      </c>
      <c r="I20" s="140">
        <f t="shared" si="7"/>
        <v>14</v>
      </c>
      <c r="J20" s="251">
        <v>214</v>
      </c>
      <c r="K20" s="122" t="s">
        <v>258</v>
      </c>
      <c r="L20" s="188"/>
      <c r="M20" s="11">
        <f t="shared" si="2"/>
        <v>200</v>
      </c>
      <c r="N20" s="172">
        <f t="shared" si="3"/>
        <v>100</v>
      </c>
      <c r="O20" s="172">
        <f t="shared" si="4"/>
        <v>40</v>
      </c>
      <c r="P20" s="172">
        <f t="shared" si="5"/>
        <v>60</v>
      </c>
      <c r="Q20" s="54"/>
      <c r="R20" s="308" t="s">
        <v>654</v>
      </c>
      <c r="S20" s="309"/>
      <c r="T20" s="62">
        <f>SUM(P15)</f>
        <v>30</v>
      </c>
      <c r="U20" s="3"/>
      <c r="V20" s="3"/>
      <c r="W20" s="3"/>
      <c r="X20" s="3"/>
      <c r="Y20" s="54"/>
    </row>
    <row r="21" spans="1:25" ht="24" customHeight="1">
      <c r="A21" s="187">
        <v>18</v>
      </c>
      <c r="B21" s="250" t="s">
        <v>1327</v>
      </c>
      <c r="C21" s="150">
        <v>120000068591</v>
      </c>
      <c r="D21" s="253">
        <v>243875</v>
      </c>
      <c r="E21" s="250" t="s">
        <v>1362</v>
      </c>
      <c r="F21" s="250" t="s">
        <v>1008</v>
      </c>
      <c r="G21" s="234" t="s">
        <v>1296</v>
      </c>
      <c r="H21" s="140">
        <f t="shared" si="6"/>
        <v>46.728971962616818</v>
      </c>
      <c r="I21" s="140">
        <f t="shared" si="7"/>
        <v>3.2710280373831822</v>
      </c>
      <c r="J21" s="251">
        <v>50</v>
      </c>
      <c r="K21" s="122" t="s">
        <v>205</v>
      </c>
      <c r="L21" s="188"/>
      <c r="M21" s="11">
        <f t="shared" si="2"/>
        <v>46.728971962616818</v>
      </c>
      <c r="N21" s="172">
        <f t="shared" si="3"/>
        <v>23.364485981308409</v>
      </c>
      <c r="O21" s="172">
        <f t="shared" si="4"/>
        <v>9.3457943925233664</v>
      </c>
      <c r="P21" s="172">
        <f t="shared" si="5"/>
        <v>14.018691588785046</v>
      </c>
      <c r="Q21" s="3"/>
      <c r="R21" s="153"/>
      <c r="S21" s="153"/>
      <c r="T21" s="154"/>
      <c r="U21" s="3"/>
      <c r="V21" s="3"/>
      <c r="W21" s="3"/>
      <c r="X21" s="3"/>
      <c r="Y21" s="54"/>
    </row>
    <row r="22" spans="1:25" ht="24" customHeight="1">
      <c r="A22" s="187">
        <v>19</v>
      </c>
      <c r="B22" s="250" t="s">
        <v>1328</v>
      </c>
      <c r="C22" s="150">
        <v>120000068605</v>
      </c>
      <c r="D22" s="253">
        <v>243878</v>
      </c>
      <c r="E22" s="250" t="s">
        <v>1363</v>
      </c>
      <c r="F22" s="250" t="s">
        <v>981</v>
      </c>
      <c r="G22" s="234" t="s">
        <v>1297</v>
      </c>
      <c r="H22" s="140">
        <f t="shared" si="6"/>
        <v>185.98130841121494</v>
      </c>
      <c r="I22" s="140">
        <f t="shared" si="7"/>
        <v>13.01869158878506</v>
      </c>
      <c r="J22" s="251">
        <v>199</v>
      </c>
      <c r="K22" s="122" t="s">
        <v>28</v>
      </c>
      <c r="L22" s="188"/>
      <c r="M22" s="11">
        <f t="shared" si="2"/>
        <v>185.98130841121494</v>
      </c>
      <c r="N22" s="172">
        <f t="shared" si="3"/>
        <v>92.990654205607484</v>
      </c>
      <c r="O22" s="172">
        <f t="shared" si="4"/>
        <v>37.196261682242977</v>
      </c>
      <c r="P22" s="172">
        <f t="shared" si="5"/>
        <v>55.794392523364479</v>
      </c>
      <c r="Q22" s="3"/>
      <c r="R22" s="153"/>
      <c r="S22" s="153"/>
      <c r="T22" s="154"/>
      <c r="U22" s="3"/>
      <c r="V22" s="3"/>
      <c r="W22" s="3"/>
      <c r="X22" s="3"/>
      <c r="Y22" s="54"/>
    </row>
    <row r="23" spans="1:25" ht="24" customHeight="1">
      <c r="A23" s="187">
        <v>20</v>
      </c>
      <c r="B23" s="250" t="s">
        <v>1329</v>
      </c>
      <c r="C23" s="150">
        <v>120000068691</v>
      </c>
      <c r="D23" s="253">
        <v>243878</v>
      </c>
      <c r="E23" s="250" t="s">
        <v>1364</v>
      </c>
      <c r="F23" s="250" t="s">
        <v>1376</v>
      </c>
      <c r="G23" s="234" t="s">
        <v>1298</v>
      </c>
      <c r="H23" s="140">
        <f t="shared" si="6"/>
        <v>100</v>
      </c>
      <c r="I23" s="140">
        <f t="shared" si="7"/>
        <v>7</v>
      </c>
      <c r="J23" s="251">
        <v>107</v>
      </c>
      <c r="K23" s="122" t="s">
        <v>25</v>
      </c>
      <c r="L23" s="188"/>
      <c r="M23" s="11">
        <f t="shared" si="2"/>
        <v>100</v>
      </c>
      <c r="N23" s="172">
        <f t="shared" si="3"/>
        <v>50</v>
      </c>
      <c r="O23" s="172">
        <f t="shared" si="4"/>
        <v>20</v>
      </c>
      <c r="P23" s="172">
        <f t="shared" si="5"/>
        <v>30</v>
      </c>
      <c r="Q23" s="3"/>
      <c r="R23" s="3"/>
      <c r="S23" s="3"/>
      <c r="T23" s="3"/>
      <c r="U23" s="3"/>
      <c r="V23" s="3"/>
      <c r="W23" s="3"/>
      <c r="X23" s="3"/>
      <c r="Y23" s="54"/>
    </row>
    <row r="24" spans="1:25" ht="24" customHeight="1">
      <c r="A24" s="187">
        <v>21</v>
      </c>
      <c r="B24" s="250" t="s">
        <v>1330</v>
      </c>
      <c r="C24" s="257" t="s">
        <v>1277</v>
      </c>
      <c r="D24" s="253">
        <v>243878</v>
      </c>
      <c r="E24" s="250" t="s">
        <v>1365</v>
      </c>
      <c r="F24" s="250" t="s">
        <v>1376</v>
      </c>
      <c r="G24" s="234" t="s">
        <v>1299</v>
      </c>
      <c r="H24" s="140">
        <f t="shared" si="6"/>
        <v>185.98130841121494</v>
      </c>
      <c r="I24" s="140">
        <f t="shared" si="7"/>
        <v>13.01869158878506</v>
      </c>
      <c r="J24" s="251">
        <v>199</v>
      </c>
      <c r="K24" s="122" t="s">
        <v>205</v>
      </c>
      <c r="L24" s="188"/>
      <c r="M24" s="11">
        <f t="shared" si="2"/>
        <v>185.98130841121494</v>
      </c>
      <c r="N24" s="172">
        <f t="shared" si="3"/>
        <v>92.990654205607484</v>
      </c>
      <c r="O24" s="172">
        <f t="shared" si="4"/>
        <v>37.196261682242977</v>
      </c>
      <c r="P24" s="172">
        <f t="shared" si="5"/>
        <v>55.794392523364479</v>
      </c>
      <c r="Q24" s="3"/>
      <c r="R24" s="302" t="s">
        <v>67</v>
      </c>
      <c r="S24" s="303"/>
      <c r="T24" s="303"/>
      <c r="U24" s="303"/>
      <c r="V24" s="303"/>
      <c r="W24" s="303"/>
      <c r="X24" s="303"/>
      <c r="Y24" s="304"/>
    </row>
    <row r="25" spans="1:25" ht="24" customHeight="1">
      <c r="A25" s="187">
        <v>22</v>
      </c>
      <c r="B25" s="250" t="s">
        <v>1331</v>
      </c>
      <c r="C25" s="150">
        <v>120000068585</v>
      </c>
      <c r="D25" s="253">
        <v>243879</v>
      </c>
      <c r="E25" s="250" t="s">
        <v>1366</v>
      </c>
      <c r="F25" s="250" t="s">
        <v>1367</v>
      </c>
      <c r="G25" s="234" t="s">
        <v>1300</v>
      </c>
      <c r="H25" s="140">
        <f t="shared" si="6"/>
        <v>100</v>
      </c>
      <c r="I25" s="140">
        <f t="shared" si="7"/>
        <v>7</v>
      </c>
      <c r="J25" s="252">
        <v>107</v>
      </c>
      <c r="K25" s="122" t="s">
        <v>28</v>
      </c>
      <c r="L25" s="188"/>
      <c r="M25" s="11">
        <f t="shared" si="2"/>
        <v>100</v>
      </c>
      <c r="N25" s="172">
        <f t="shared" si="3"/>
        <v>50</v>
      </c>
      <c r="O25" s="172">
        <f t="shared" si="4"/>
        <v>20</v>
      </c>
      <c r="P25" s="172">
        <f t="shared" si="5"/>
        <v>30</v>
      </c>
      <c r="Q25" s="3"/>
      <c r="R25" s="63" t="s">
        <v>70</v>
      </c>
      <c r="S25" s="63" t="s">
        <v>71</v>
      </c>
      <c r="T25" s="63" t="s">
        <v>72</v>
      </c>
      <c r="U25" s="64" t="s">
        <v>73</v>
      </c>
      <c r="V25" s="63" t="s">
        <v>74</v>
      </c>
      <c r="W25" s="63" t="s">
        <v>75</v>
      </c>
      <c r="X25" s="63" t="s">
        <v>76</v>
      </c>
      <c r="Y25" s="63" t="s">
        <v>77</v>
      </c>
    </row>
    <row r="26" spans="1:25" ht="24" customHeight="1">
      <c r="A26" s="187">
        <v>23</v>
      </c>
      <c r="B26" s="250" t="s">
        <v>1332</v>
      </c>
      <c r="C26" s="150">
        <v>120000068692</v>
      </c>
      <c r="D26" s="253">
        <v>243879</v>
      </c>
      <c r="E26" s="250" t="s">
        <v>1368</v>
      </c>
      <c r="F26" s="250" t="s">
        <v>1376</v>
      </c>
      <c r="G26" s="234" t="s">
        <v>1301</v>
      </c>
      <c r="H26" s="140">
        <f t="shared" si="6"/>
        <v>100</v>
      </c>
      <c r="I26" s="140">
        <f t="shared" si="7"/>
        <v>7</v>
      </c>
      <c r="J26" s="252">
        <v>107</v>
      </c>
      <c r="K26" s="122" t="s">
        <v>205</v>
      </c>
      <c r="L26" s="188"/>
      <c r="M26" s="11">
        <f t="shared" si="2"/>
        <v>100</v>
      </c>
      <c r="N26" s="172">
        <f t="shared" si="3"/>
        <v>50</v>
      </c>
      <c r="O26" s="172">
        <f t="shared" si="4"/>
        <v>20</v>
      </c>
      <c r="P26" s="172">
        <f t="shared" si="5"/>
        <v>30</v>
      </c>
      <c r="Q26" s="3"/>
      <c r="R26" s="66">
        <v>1</v>
      </c>
      <c r="S26" s="244" t="s">
        <v>21</v>
      </c>
      <c r="T26" s="68" t="s">
        <v>81</v>
      </c>
      <c r="U26" s="69" t="s">
        <v>82</v>
      </c>
      <c r="V26" s="66" t="s">
        <v>83</v>
      </c>
      <c r="W26" s="70">
        <f>SUM(T12,T4)</f>
        <v>333.82009345794381</v>
      </c>
      <c r="X26" s="70">
        <f t="shared" ref="X26:X30" si="8">W26*4%</f>
        <v>13.352803738317753</v>
      </c>
      <c r="Y26" s="70">
        <f>(W26-X26)</f>
        <v>320.46728971962608</v>
      </c>
    </row>
    <row r="27" spans="1:25" ht="24" customHeight="1">
      <c r="A27" s="187">
        <v>24</v>
      </c>
      <c r="B27" s="250" t="s">
        <v>1333</v>
      </c>
      <c r="C27" s="150">
        <v>120000019574</v>
      </c>
      <c r="D27" s="253">
        <v>243879</v>
      </c>
      <c r="E27" s="250" t="s">
        <v>1369</v>
      </c>
      <c r="F27" s="250" t="s">
        <v>1376</v>
      </c>
      <c r="G27" s="234" t="s">
        <v>1302</v>
      </c>
      <c r="H27" s="140">
        <f t="shared" si="6"/>
        <v>185.98130841121494</v>
      </c>
      <c r="I27" s="140">
        <f t="shared" si="7"/>
        <v>13.01869158878506</v>
      </c>
      <c r="J27" s="251">
        <v>199</v>
      </c>
      <c r="K27" s="122" t="s">
        <v>28</v>
      </c>
      <c r="L27" s="188"/>
      <c r="M27" s="11">
        <f t="shared" si="2"/>
        <v>185.98130841121494</v>
      </c>
      <c r="N27" s="172">
        <f t="shared" si="3"/>
        <v>92.990654205607484</v>
      </c>
      <c r="O27" s="172">
        <f t="shared" si="4"/>
        <v>37.196261682242977</v>
      </c>
      <c r="P27" s="172">
        <f t="shared" si="5"/>
        <v>55.794392523364479</v>
      </c>
      <c r="Q27" s="3"/>
      <c r="R27" s="66">
        <v>2</v>
      </c>
      <c r="S27" s="72" t="s">
        <v>35</v>
      </c>
      <c r="T27" s="68" t="s">
        <v>86</v>
      </c>
      <c r="U27" s="69" t="s">
        <v>82</v>
      </c>
      <c r="V27" s="66" t="s">
        <v>83</v>
      </c>
      <c r="W27" s="70">
        <f>SUM(T8)</f>
        <v>1157.2429906542054</v>
      </c>
      <c r="X27" s="70">
        <f t="shared" si="8"/>
        <v>46.289719626168214</v>
      </c>
      <c r="Y27" s="70">
        <f t="shared" ref="Y27:Y35" si="9">(W27-X27)</f>
        <v>1110.9532710280373</v>
      </c>
    </row>
    <row r="28" spans="1:25" ht="24" customHeight="1">
      <c r="A28" s="187">
        <v>25</v>
      </c>
      <c r="B28" s="250" t="s">
        <v>1334</v>
      </c>
      <c r="C28" s="150">
        <v>120000066285</v>
      </c>
      <c r="D28" s="253">
        <v>243881</v>
      </c>
      <c r="E28" s="250" t="s">
        <v>1370</v>
      </c>
      <c r="F28" s="250" t="s">
        <v>1376</v>
      </c>
      <c r="G28" s="234" t="s">
        <v>1303</v>
      </c>
      <c r="H28" s="140">
        <f t="shared" si="6"/>
        <v>185.98130841121494</v>
      </c>
      <c r="I28" s="140">
        <f t="shared" si="7"/>
        <v>13.01869158878506</v>
      </c>
      <c r="J28" s="251">
        <v>199</v>
      </c>
      <c r="K28" s="122" t="s">
        <v>205</v>
      </c>
      <c r="L28" s="188"/>
      <c r="M28" s="11">
        <f t="shared" si="2"/>
        <v>185.98130841121494</v>
      </c>
      <c r="N28" s="172">
        <f t="shared" si="3"/>
        <v>92.990654205607484</v>
      </c>
      <c r="O28" s="172">
        <f t="shared" si="4"/>
        <v>37.196261682242977</v>
      </c>
      <c r="P28" s="172">
        <f t="shared" si="5"/>
        <v>55.794392523364479</v>
      </c>
      <c r="Q28" s="3"/>
      <c r="R28" s="66">
        <v>3</v>
      </c>
      <c r="S28" s="244" t="s">
        <v>25</v>
      </c>
      <c r="T28" s="68" t="s">
        <v>90</v>
      </c>
      <c r="U28" s="69" t="s">
        <v>91</v>
      </c>
      <c r="V28" s="66" t="s">
        <v>83</v>
      </c>
      <c r="W28" s="70">
        <f>SUM(T5,T13)</f>
        <v>477.93224299065412</v>
      </c>
      <c r="X28" s="70">
        <f t="shared" si="8"/>
        <v>19.117289719626164</v>
      </c>
      <c r="Y28" s="70">
        <f t="shared" si="9"/>
        <v>458.81495327102795</v>
      </c>
    </row>
    <row r="29" spans="1:25" ht="24" customHeight="1">
      <c r="A29" s="187">
        <v>26</v>
      </c>
      <c r="B29" s="250" t="s">
        <v>1335</v>
      </c>
      <c r="C29" s="150">
        <v>120000068665</v>
      </c>
      <c r="D29" s="256">
        <v>243881</v>
      </c>
      <c r="E29" s="250" t="s">
        <v>1371</v>
      </c>
      <c r="F29" s="250" t="s">
        <v>981</v>
      </c>
      <c r="G29" s="234" t="s">
        <v>1304</v>
      </c>
      <c r="H29" s="140">
        <f t="shared" si="6"/>
        <v>185.98130841121494</v>
      </c>
      <c r="I29" s="140">
        <f t="shared" si="7"/>
        <v>13.01869158878506</v>
      </c>
      <c r="J29" s="251">
        <v>199</v>
      </c>
      <c r="K29" s="122" t="s">
        <v>28</v>
      </c>
      <c r="L29" s="188"/>
      <c r="M29" s="11">
        <f t="shared" si="2"/>
        <v>185.98130841121494</v>
      </c>
      <c r="N29" s="172">
        <f t="shared" si="3"/>
        <v>92.990654205607484</v>
      </c>
      <c r="O29" s="172">
        <f t="shared" si="4"/>
        <v>37.196261682242977</v>
      </c>
      <c r="P29" s="172">
        <f t="shared" si="5"/>
        <v>55.794392523364479</v>
      </c>
      <c r="Q29" s="3"/>
      <c r="R29" s="66">
        <v>4</v>
      </c>
      <c r="S29" s="244" t="s">
        <v>20</v>
      </c>
      <c r="T29" s="68" t="s">
        <v>90</v>
      </c>
      <c r="U29" s="69" t="s">
        <v>94</v>
      </c>
      <c r="V29" s="66" t="s">
        <v>83</v>
      </c>
      <c r="W29" s="70">
        <f>SUM(T6,T14)</f>
        <v>904.38084112149522</v>
      </c>
      <c r="X29" s="70">
        <f t="shared" si="8"/>
        <v>36.175233644859809</v>
      </c>
      <c r="Y29" s="70">
        <f t="shared" si="9"/>
        <v>868.20560747663546</v>
      </c>
    </row>
    <row r="30" spans="1:25" ht="24" customHeight="1">
      <c r="A30" s="187">
        <v>27</v>
      </c>
      <c r="B30" s="250" t="s">
        <v>1336</v>
      </c>
      <c r="C30" s="150">
        <v>120000068697</v>
      </c>
      <c r="D30" s="256">
        <v>243884</v>
      </c>
      <c r="E30" s="250" t="s">
        <v>1372</v>
      </c>
      <c r="F30" s="250" t="s">
        <v>1376</v>
      </c>
      <c r="G30" s="234" t="s">
        <v>1305</v>
      </c>
      <c r="H30" s="140">
        <f t="shared" si="6"/>
        <v>185.98130841121494</v>
      </c>
      <c r="I30" s="140">
        <f t="shared" si="7"/>
        <v>13.01869158878506</v>
      </c>
      <c r="J30" s="251">
        <v>199</v>
      </c>
      <c r="K30" s="122" t="s">
        <v>28</v>
      </c>
      <c r="L30" s="188"/>
      <c r="M30" s="11">
        <f t="shared" si="2"/>
        <v>185.98130841121494</v>
      </c>
      <c r="N30" s="172">
        <f t="shared" si="3"/>
        <v>92.990654205607484</v>
      </c>
      <c r="O30" s="172">
        <f t="shared" si="4"/>
        <v>37.196261682242977</v>
      </c>
      <c r="P30" s="172">
        <f t="shared" si="5"/>
        <v>55.794392523364479</v>
      </c>
      <c r="Q30" s="3"/>
      <c r="R30" s="66">
        <v>5</v>
      </c>
      <c r="S30" s="244" t="s">
        <v>32</v>
      </c>
      <c r="T30" s="68" t="s">
        <v>97</v>
      </c>
      <c r="U30" s="69" t="s">
        <v>98</v>
      </c>
      <c r="V30" s="66" t="s">
        <v>83</v>
      </c>
      <c r="W30" s="70">
        <f>SUM(T7,T15)</f>
        <v>126.76401869158877</v>
      </c>
      <c r="X30" s="70">
        <f t="shared" si="8"/>
        <v>5.070560747663551</v>
      </c>
      <c r="Y30" s="70">
        <f t="shared" si="9"/>
        <v>121.69345794392522</v>
      </c>
    </row>
    <row r="31" spans="1:25" ht="24" customHeight="1">
      <c r="A31" s="187">
        <v>28</v>
      </c>
      <c r="B31" s="250" t="s">
        <v>1337</v>
      </c>
      <c r="C31" s="150">
        <v>120000068703</v>
      </c>
      <c r="D31" s="256">
        <v>243886</v>
      </c>
      <c r="E31" s="250" t="s">
        <v>1373</v>
      </c>
      <c r="F31" s="250" t="s">
        <v>1052</v>
      </c>
      <c r="G31" s="234" t="s">
        <v>1306</v>
      </c>
      <c r="H31" s="140">
        <f t="shared" si="6"/>
        <v>233.64485981308411</v>
      </c>
      <c r="I31" s="140">
        <f t="shared" si="7"/>
        <v>16.355140186915889</v>
      </c>
      <c r="J31" s="251">
        <v>250</v>
      </c>
      <c r="K31" s="122" t="s">
        <v>205</v>
      </c>
      <c r="L31" s="188"/>
      <c r="M31" s="11">
        <f t="shared" si="2"/>
        <v>233.64485981308411</v>
      </c>
      <c r="N31" s="172">
        <f t="shared" si="3"/>
        <v>116.82242990654206</v>
      </c>
      <c r="O31" s="172">
        <f t="shared" si="4"/>
        <v>46.728971962616811</v>
      </c>
      <c r="P31" s="172">
        <f t="shared" si="5"/>
        <v>70.093457943925245</v>
      </c>
      <c r="Q31" s="3"/>
      <c r="R31" s="66">
        <v>6</v>
      </c>
      <c r="S31" s="244" t="s">
        <v>41</v>
      </c>
      <c r="T31" s="68" t="s">
        <v>101</v>
      </c>
      <c r="U31" s="69" t="s">
        <v>102</v>
      </c>
      <c r="V31" s="66" t="s">
        <v>83</v>
      </c>
      <c r="W31" s="70">
        <f>SUM(T16,T10)</f>
        <v>1420.794392523364</v>
      </c>
      <c r="X31" s="70">
        <f>W31*4%</f>
        <v>56.831775700934557</v>
      </c>
      <c r="Y31" s="70">
        <f t="shared" si="9"/>
        <v>1363.9626168224295</v>
      </c>
    </row>
    <row r="32" spans="1:25" ht="24" customHeight="1">
      <c r="A32" s="187">
        <v>29</v>
      </c>
      <c r="B32" s="10" t="s">
        <v>1338</v>
      </c>
      <c r="C32" s="257" t="s">
        <v>1278</v>
      </c>
      <c r="D32" s="256">
        <v>243887</v>
      </c>
      <c r="E32" s="250" t="s">
        <v>1374</v>
      </c>
      <c r="F32" s="250" t="s">
        <v>981</v>
      </c>
      <c r="G32" s="234" t="s">
        <v>1307</v>
      </c>
      <c r="H32" s="140">
        <f t="shared" si="6"/>
        <v>185.98130841121494</v>
      </c>
      <c r="I32" s="140">
        <f t="shared" si="7"/>
        <v>13.01869158878506</v>
      </c>
      <c r="J32" s="251">
        <v>199</v>
      </c>
      <c r="K32" s="122" t="s">
        <v>28</v>
      </c>
      <c r="L32" s="188"/>
      <c r="M32" s="11">
        <f t="shared" si="2"/>
        <v>185.98130841121494</v>
      </c>
      <c r="N32" s="172">
        <f t="shared" si="3"/>
        <v>92.990654205607484</v>
      </c>
      <c r="O32" s="172">
        <f t="shared" si="4"/>
        <v>37.196261682242977</v>
      </c>
      <c r="P32" s="172">
        <f t="shared" si="5"/>
        <v>55.794392523364479</v>
      </c>
      <c r="Q32" s="3"/>
      <c r="R32" s="66">
        <v>7</v>
      </c>
      <c r="S32" s="147" t="s">
        <v>58</v>
      </c>
      <c r="T32" s="156" t="s">
        <v>105</v>
      </c>
      <c r="U32" s="4" t="s">
        <v>106</v>
      </c>
      <c r="V32" s="4" t="s">
        <v>83</v>
      </c>
      <c r="W32" s="70">
        <f>SUM(T17)</f>
        <v>0</v>
      </c>
      <c r="X32" s="70">
        <f>W32*4%</f>
        <v>0</v>
      </c>
      <c r="Y32" s="70">
        <f t="shared" si="9"/>
        <v>0</v>
      </c>
    </row>
    <row r="33" spans="1:25" ht="24" customHeight="1">
      <c r="A33" s="187">
        <v>30</v>
      </c>
      <c r="B33" s="10" t="s">
        <v>1339</v>
      </c>
      <c r="C33" s="150">
        <v>120000068724</v>
      </c>
      <c r="D33" s="256">
        <v>243887</v>
      </c>
      <c r="E33" s="10" t="s">
        <v>1375</v>
      </c>
      <c r="F33" s="250" t="s">
        <v>981</v>
      </c>
      <c r="G33" s="234" t="s">
        <v>1308</v>
      </c>
      <c r="H33" s="140">
        <f t="shared" si="6"/>
        <v>185.98130841121494</v>
      </c>
      <c r="I33" s="140">
        <f t="shared" si="7"/>
        <v>13.01869158878506</v>
      </c>
      <c r="J33" s="251">
        <v>199</v>
      </c>
      <c r="K33" s="122" t="s">
        <v>28</v>
      </c>
      <c r="L33" s="188"/>
      <c r="M33" s="11">
        <f t="shared" si="2"/>
        <v>185.98130841121494</v>
      </c>
      <c r="N33" s="172">
        <f t="shared" si="3"/>
        <v>92.990654205607484</v>
      </c>
      <c r="O33" s="172">
        <f t="shared" si="4"/>
        <v>37.196261682242977</v>
      </c>
      <c r="P33" s="172">
        <f t="shared" si="5"/>
        <v>55.794392523364479</v>
      </c>
      <c r="Q33" s="3"/>
      <c r="R33" s="66">
        <v>8</v>
      </c>
      <c r="S33" s="155" t="s">
        <v>80</v>
      </c>
      <c r="T33" s="147" t="s">
        <v>650</v>
      </c>
      <c r="U33" s="4" t="s">
        <v>110</v>
      </c>
      <c r="V33" s="4" t="s">
        <v>83</v>
      </c>
      <c r="W33" s="70">
        <f t="shared" ref="W33:W35" si="10">SUM(T18)</f>
        <v>0</v>
      </c>
      <c r="X33" s="70">
        <f>W33*4%</f>
        <v>0</v>
      </c>
      <c r="Y33" s="70">
        <f t="shared" si="9"/>
        <v>0</v>
      </c>
    </row>
    <row r="34" spans="1:25" ht="24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66">
        <v>9</v>
      </c>
      <c r="S34" s="155" t="s">
        <v>651</v>
      </c>
      <c r="T34" s="147" t="s">
        <v>652</v>
      </c>
      <c r="U34" s="4" t="s">
        <v>653</v>
      </c>
      <c r="V34" s="4" t="s">
        <v>83</v>
      </c>
      <c r="W34" s="70">
        <f t="shared" si="10"/>
        <v>0</v>
      </c>
      <c r="X34" s="70">
        <f t="shared" ref="X34:X35" si="11">W34*4%</f>
        <v>0</v>
      </c>
      <c r="Y34" s="70">
        <f t="shared" si="9"/>
        <v>0</v>
      </c>
    </row>
    <row r="35" spans="1:25" ht="24" customHeight="1">
      <c r="A35" s="3"/>
      <c r="B35" s="3"/>
      <c r="C35" s="3"/>
      <c r="D35" s="3"/>
      <c r="E35" s="3"/>
      <c r="F35" s="3"/>
      <c r="G35" s="3"/>
      <c r="H35" s="258">
        <f>SUM(H4:H34)</f>
        <v>4450.9345794392511</v>
      </c>
      <c r="I35" s="258">
        <f t="shared" ref="I35:J35" si="12">SUM(I4:I34)</f>
        <v>311.56542056074784</v>
      </c>
      <c r="J35" s="258">
        <f t="shared" si="12"/>
        <v>4762.5</v>
      </c>
      <c r="K35" s="3"/>
      <c r="L35" s="3"/>
      <c r="M35" s="258">
        <f>SUM(M4:M34)</f>
        <v>4450.9345794392511</v>
      </c>
      <c r="N35" s="258">
        <f t="shared" ref="N35:P35" si="13">SUM(N4:N34)</f>
        <v>2225.4672897196256</v>
      </c>
      <c r="O35" s="258">
        <f t="shared" si="13"/>
        <v>890.18691588785009</v>
      </c>
      <c r="P35" s="258">
        <f t="shared" si="13"/>
        <v>1335.280373831775</v>
      </c>
      <c r="Q35" s="73"/>
      <c r="R35" s="66">
        <v>10</v>
      </c>
      <c r="S35" s="165" t="s">
        <v>654</v>
      </c>
      <c r="T35" s="147" t="s">
        <v>655</v>
      </c>
      <c r="U35" s="4" t="s">
        <v>656</v>
      </c>
      <c r="V35" s="4" t="s">
        <v>83</v>
      </c>
      <c r="W35" s="70">
        <f t="shared" si="10"/>
        <v>30</v>
      </c>
      <c r="X35" s="70">
        <f t="shared" si="11"/>
        <v>1.2</v>
      </c>
      <c r="Y35" s="70">
        <f t="shared" si="9"/>
        <v>28.8</v>
      </c>
    </row>
    <row r="36" spans="1:25" ht="24" customHeight="1" thickBo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73"/>
      <c r="R36" s="73"/>
      <c r="S36" s="73"/>
      <c r="T36" s="73"/>
      <c r="U36" s="73"/>
      <c r="V36" s="126" t="s">
        <v>113</v>
      </c>
      <c r="W36" s="127">
        <f>SUM(W26:W35)</f>
        <v>4450.9345794392511</v>
      </c>
      <c r="X36" s="127">
        <f t="shared" ref="X36:Y36" si="14">SUM(X26:X35)</f>
        <v>178.03738317757004</v>
      </c>
      <c r="Y36" s="127">
        <f t="shared" si="14"/>
        <v>4272.8971962616815</v>
      </c>
    </row>
    <row r="37" spans="1:25" ht="24" thickTop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</row>
    <row r="38" spans="1:25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</row>
    <row r="39" spans="1:25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</row>
    <row r="40" spans="1: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</row>
    <row r="41" spans="1:2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</row>
    <row r="42" spans="1:2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</row>
    <row r="43" spans="1:2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</row>
    <row r="44" spans="1:2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</row>
    <row r="45" spans="1:2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</row>
    <row r="46" spans="1:2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</row>
    <row r="47" spans="1:2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</row>
    <row r="48" spans="1:2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</row>
    <row r="49" spans="1:1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</row>
    <row r="50" spans="1:1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</row>
    <row r="68" spans="2:3">
      <c r="B68" s="183"/>
      <c r="C68" s="182"/>
    </row>
  </sheetData>
  <mergeCells count="36">
    <mergeCell ref="R20:S20"/>
    <mergeCell ref="R24:Y24"/>
    <mergeCell ref="R14:S14"/>
    <mergeCell ref="R15:S15"/>
    <mergeCell ref="R16:S16"/>
    <mergeCell ref="R17:S17"/>
    <mergeCell ref="R18:S18"/>
    <mergeCell ref="R19:S19"/>
    <mergeCell ref="R13:S13"/>
    <mergeCell ref="R2:S2"/>
    <mergeCell ref="R3:S3"/>
    <mergeCell ref="R4:S4"/>
    <mergeCell ref="R5:S5"/>
    <mergeCell ref="R6:S6"/>
    <mergeCell ref="R7:S7"/>
    <mergeCell ref="R8:S8"/>
    <mergeCell ref="R9:S9"/>
    <mergeCell ref="R10:S10"/>
    <mergeCell ref="R11:S11"/>
    <mergeCell ref="R12:S12"/>
    <mergeCell ref="P2:P3"/>
    <mergeCell ref="A1:Y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M2:M3"/>
    <mergeCell ref="N2:N3"/>
    <mergeCell ref="O2:O3"/>
  </mergeCells>
  <pageMargins left="0.31496062992125984" right="0.31496062992125984" top="0.55118110236220474" bottom="0.35433070866141736" header="0.31496062992125984" footer="0.31496062992125984"/>
  <pageSetup paperSize="9" scale="3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มกราคม</vt:lpstr>
      <vt:lpstr>กุมภาพันธ์</vt:lpstr>
      <vt:lpstr>มีนาคม</vt:lpstr>
      <vt:lpstr>เมษายน</vt:lpstr>
      <vt:lpstr>พฤษภาคม</vt:lpstr>
      <vt:lpstr>มิถุนายน</vt:lpstr>
      <vt:lpstr>กรกฎาคม</vt:lpstr>
      <vt:lpstr>สิงหาคม</vt:lpstr>
      <vt:lpstr>กันยายน</vt:lpstr>
      <vt:lpstr>พฤษภาคม!Print_Area</vt:lpstr>
      <vt:lpstr>มิถุนายน!Print_Area</vt:lpstr>
      <vt:lpstr>เมษายน!Print_Area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2024-10-04T08:51:00Z</cp:lastPrinted>
  <dcterms:created xsi:type="dcterms:W3CDTF">2024-04-03T11:03:17Z</dcterms:created>
  <dcterms:modified xsi:type="dcterms:W3CDTF">2024-10-04T10:02:25Z</dcterms:modified>
</cp:coreProperties>
</file>